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1.xml" ContentType="application/vnd.openxmlformats-officedocument.drawingml.chart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media/image1.png" ContentType="image/png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 hydrophillic sheet 2 TiO2Trans" sheetId="1" state="visible" r:id="rId2"/>
    <sheet name="wrapping sheet 3" sheetId="2" state="visible" r:id="rId3"/>
    <sheet name="MATiO2monolayer sheet 4" sheetId="3" state="visible" r:id="rId4"/>
    <sheet name="Carbon  sheet 1 (2)" sheetId="4" state="visible" r:id="rId5"/>
  </sheets>
  <calcPr iterateCount="100" refMode="A1" iterate="false" iterateDelta="0.0001"/>
</workbook>
</file>

<file path=xl/sharedStrings.xml><?xml version="1.0" encoding="utf-8"?>
<sst xmlns="http://schemas.openxmlformats.org/spreadsheetml/2006/main" count="65" uniqueCount="56">
  <si>
    <t>Vesicle Diameter (nm)</t>
  </si>
  <si>
    <t>d</t>
  </si>
  <si>
    <t>pore d</t>
  </si>
  <si>
    <t>Diff Coeff</t>
  </si>
  <si>
    <t>Coll Freq</t>
  </si>
  <si>
    <t>Pore Coll.</t>
  </si>
  <si>
    <t>Translocation Energy</t>
  </si>
  <si>
    <t>Translocation rate</t>
  </si>
  <si>
    <t>Residual Pore Diameter (nm)</t>
  </si>
  <si>
    <t>Leaflet Thickness (nm)</t>
  </si>
  <si>
    <t>Line Tension (pN)</t>
  </si>
  <si>
    <r>
      <t xml:space="preserve">Pore formation energy (kJ.mol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</si>
  <si>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t>Partice Diameter (nm)</t>
  </si>
  <si>
    <t>Particle Concentration (M)</t>
  </si>
  <si>
    <t>Temperature (K)</t>
  </si>
  <si>
    <t>Viscosity (Pa.s)</t>
  </si>
  <si>
    <r>
      <t xml:space="preserve">Boltzmann Constant (J.K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</si>
  <si>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t>Expanded pore diameter</t>
  </si>
  <si>
    <r>
      <t xml:space="preserve">Diffusion Coefficient (m</t>
    </r>
    <r>
      <rPr>
        <vertAlign val="superscript"/>
        <sz val="11"/>
        <color rgb="FF000000"/>
        <rFont val="Calibri"/>
        <family val="2"/>
        <charset val="1"/>
      </rPr>
      <t xml:space="preserve">2</t>
    </r>
    <r>
      <rPr>
        <sz val="11"/>
        <color rgb="FF000000"/>
        <rFont val="Calibri"/>
        <family val="2"/>
        <charset val="1"/>
      </rPr>
      <t xml:space="preserve">.s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</si>
  <si>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r>
      <t xml:space="preserve">Collision Frequency (s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</si>
  <si>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r>
      <t xml:space="preserve">Collisions with pore (s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</si>
  <si>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r>
      <t xml:space="preserve">Translocation energy (kJ.mol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</si>
  <si>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r>
      <t xml:space="preserve">Translocation Rate (s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</si>
  <si>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t>bending modulus, kc</t>
  </si>
  <si>
    <t>J</t>
  </si>
  <si>
    <t>gold</t>
  </si>
  <si>
    <t>kJ/mol/nm2</t>
  </si>
  <si>
    <t>a tensionless membrane</t>
  </si>
  <si>
    <t>Adhesion energy, w</t>
  </si>
  <si>
    <t>TiO2</t>
  </si>
  <si>
    <t>kJ/mol/nm3</t>
  </si>
  <si>
    <t>J/m2</t>
  </si>
  <si>
    <t>minimum size for compete wrapping</t>
  </si>
  <si>
    <t>nm</t>
  </si>
  <si>
    <t>particle diameter, d</t>
  </si>
  <si>
    <t>wd</t>
  </si>
  <si>
    <t>(complete wrapping &gt;4 )</t>
  </si>
  <si>
    <t>water-vapour surface tension</t>
  </si>
  <si>
    <r>
      <t xml:space="preserve">N.m</t>
    </r>
    <r>
      <rPr>
        <vertAlign val="superscript"/>
        <sz val="11"/>
        <color rgb="FF000000"/>
        <rFont val="Calibri"/>
        <family val="2"/>
        <charset val="1"/>
      </rPr>
      <t xml:space="preserve">-1</t>
    </r>
  </si>
  <si>
    <t>nominal diameter (nm)</t>
  </si>
  <si>
    <t>effective diameter (nm)</t>
  </si>
  <si>
    <r>
      <t xml:space="preserve">effective area (nm</t>
    </r>
    <r>
      <rPr>
        <vertAlign val="superscript"/>
        <sz val="11"/>
        <color rgb="FF000000"/>
        <rFont val="Calibri"/>
        <family val="2"/>
        <charset val="1"/>
      </rPr>
      <t xml:space="preserve">2</t>
    </r>
    <r>
      <rPr>
        <sz val="11"/>
        <color rgb="FF000000"/>
        <rFont val="Calibri"/>
        <family val="2"/>
        <charset val="1"/>
      </rPr>
      <t xml:space="preserve">)</t>
    </r>
  </si>
  <si>
    <r>
      <t xml:space="preserve">∆</t>
    </r>
    <r>
      <rPr>
        <sz val="11"/>
        <color rgb="FF000000"/>
        <rFont val="Calibri"/>
        <family val="2"/>
        <charset val="1"/>
      </rPr>
      <t xml:space="preserve">E</t>
    </r>
    <r>
      <rPr>
        <vertAlign val="subscript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(kJ.mol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</si>
  <si>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t>carbonNP-water interaction energy</t>
  </si>
  <si>
    <r>
      <t xml:space="preserve">kJ.mol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.nm</t>
    </r>
    <r>
      <rPr>
        <vertAlign val="superscript"/>
        <sz val="11"/>
        <color rgb="FF000000"/>
        <rFont val="Calibri"/>
        <family val="2"/>
        <charset val="1"/>
      </rPr>
      <t xml:space="preserve">-2</t>
    </r>
  </si>
  <si>
    <t>carbonNP-lipid interaction energy</t>
  </si>
  <si>
    <r>
      <t xml:space="preserve">kJ.mol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.nm</t>
    </r>
    <r>
      <rPr>
        <vertAlign val="superscript"/>
        <sz val="11"/>
        <color rgb="FF000000"/>
        <rFont val="Calibri"/>
        <family val="2"/>
        <charset val="1"/>
      </rPr>
      <t xml:space="preserve">-3</t>
    </r>
  </si>
  <si>
    <t>water-lipid surface tension</t>
  </si>
  <si>
    <r>
      <t xml:space="preserve">N.m</t>
    </r>
    <r>
      <rPr>
        <vertAlign val="superscript"/>
        <sz val="11"/>
        <color rgb="FF000000"/>
        <rFont val="Calibri"/>
        <family val="2"/>
        <charset val="1"/>
      </rPr>
      <t xml:space="preserve">-2</t>
    </r>
  </si>
  <si>
    <t>Lipid Leaflet thickness</t>
  </si>
  <si>
    <t>estimates particle from water to lipid phase</t>
  </si>
  <si>
    <t>Contact Area with Lipid</t>
  </si>
  <si>
    <r>
      <t xml:space="preserve">∆</t>
    </r>
    <r>
      <rPr>
        <sz val="11"/>
        <color rgb="FF000000"/>
        <rFont val="Calibri"/>
        <family val="2"/>
        <charset val="1"/>
      </rPr>
      <t xml:space="preserve">E</t>
    </r>
    <r>
      <rPr>
        <vertAlign val="subscript"/>
        <sz val="11"/>
        <color rgb="FF000000"/>
        <rFont val="Calibri"/>
        <family val="2"/>
        <charset val="1"/>
      </rPr>
      <t xml:space="preserve">NPwat </t>
    </r>
    <r>
      <rPr>
        <sz val="11"/>
        <color rgb="FF000000"/>
        <rFont val="Calibri"/>
        <family val="2"/>
        <charset val="1"/>
      </rPr>
      <t xml:space="preserve">(kJ.mol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</si>
  <si>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r>
      <t xml:space="preserve">∆</t>
    </r>
    <r>
      <rPr>
        <sz val="11"/>
        <color rgb="FF000000"/>
        <rFont val="Calibri"/>
        <family val="2"/>
        <charset val="1"/>
      </rPr>
      <t xml:space="preserve">E</t>
    </r>
    <r>
      <rPr>
        <vertAlign val="subscript"/>
        <sz val="11"/>
        <color rgb="FF000000"/>
        <rFont val="Calibri"/>
        <family val="2"/>
        <charset val="1"/>
      </rPr>
      <t xml:space="preserve">NPlip </t>
    </r>
    <r>
      <rPr>
        <sz val="11"/>
        <color rgb="FF000000"/>
        <rFont val="Calibri"/>
        <family val="2"/>
        <charset val="1"/>
      </rPr>
      <t xml:space="preserve">(kJ.mol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</si>
  <si>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r>
      <t xml:space="preserve">∆</t>
    </r>
    <r>
      <rPr>
        <sz val="11"/>
        <color rgb="FF000000"/>
        <rFont val="Calibri"/>
        <family val="2"/>
        <charset val="1"/>
      </rPr>
      <t xml:space="preserve">E</t>
    </r>
    <r>
      <rPr>
        <vertAlign val="subscript"/>
        <sz val="11"/>
        <color rgb="FF000000"/>
        <rFont val="Calibri"/>
        <family val="2"/>
        <charset val="1"/>
      </rPr>
      <t xml:space="preserve">cavity </t>
    </r>
    <r>
      <rPr>
        <sz val="11"/>
        <color rgb="FF000000"/>
        <rFont val="Calibri"/>
        <family val="2"/>
        <charset val="1"/>
      </rPr>
      <t xml:space="preserve">(kJ.mol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</si>
  <si>
    <r>
      <t xml:space="preserve">total energy</t>
    </r>
    <r>
      <rPr>
        <vertAlign val="subscript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(kJ.mol</t>
    </r>
    <r>
      <rPr>
        <vertAlign val="superscript"/>
        <sz val="11"/>
        <color rgb="FF000000"/>
        <rFont val="Calibri"/>
        <family val="2"/>
        <charset val="1"/>
      </rPr>
      <t xml:space="preserve">-1</t>
    </r>
    <r>
      <rPr>
        <sz val="11"/>
        <color rgb="FF000000"/>
        <rFont val="Calibri"/>
        <family val="2"/>
        <charset val="1"/>
      </rPr>
      <t xml:space="preserve">)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</si>
</sst>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E+00"/>
    <numFmt numFmtId="166" formatCode="0.00"/>
    <numFmt numFmtId="167" formatCode="0.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vertAlign val="superscript"/>
      <sz val="11"/>
      <color rgb="FF000000"/>
      <name val="Calibri"/>
      <family val="2"/>
      <charset val="1"/>
    </font>
    <font>
      <sz val="14"/>
      <color rgb="FF595959"/>
      <name val="Calibri"/>
      <family val="2"/>
    </font>
    <font>
      <vertAlign val="superscript"/>
      <sz val="14"/>
      <color rgb="FF595959"/>
      <name val="Calibri"/>
      <family val="2"/>
    </font>
    <font>
      <sz val="9"/>
      <color rgb="FF595959"/>
      <name val="Calibri"/>
      <family val="2"/>
    </font>
    <font>
      <sz val="11"/>
      <color rgb="FF595959"/>
      <name val="Calibri"/>
      <family val="2"/>
    </font>
    <font>
      <sz val="11"/>
      <color rgb="FF1F497D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vertAlign val="subscript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4F81BD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sz="1400">
                <a:solidFill>
                  <a:srgbClr val="595959"/>
                </a:solidFill>
                <a:latin typeface="Calibri"/>
              </a:rPr>
              <a:t>Translocation Rate (s-1)</a:t>
            </a:r>
          </a:p>
        </c:rich>
      </c:tx>
      <c:layout/>
    </c:title>
    <c:plotArea>
      <c:layout/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19080">
              <a:solidFill>
                <a:srgbClr val="4f81bd"/>
              </a:solidFill>
              <a:round/>
            </a:ln>
          </c:spPr>
          <c:marker>
            <c:symbol val="none"/>
          </c:marker>
          <c:smooth val="1"/>
          <c:xVal>
            <c:numRef>
              <c:f>' hydrophillic sheet 2 TiO2Trans'!$G$2:$G$33</c:f>
              <c:numCache>
                <c:formatCode>General</c:formatCode>
                <c:ptCount val="3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</c:numCache>
            </c:numRef>
          </c:xVal>
          <c:yVal>
            <c:numRef>
              <c:f>' hydrophillic sheet 2 TiO2Trans'!$M$2:$M$33</c:f>
              <c:numCache>
                <c:formatCode>General</c:formatCode>
                <c:ptCount val="32"/>
                <c:pt idx="0">
                  <c:v>21136948.5263235</c:v>
                </c:pt>
                <c:pt idx="1">
                  <c:v>2048884.20254192</c:v>
                </c:pt>
                <c:pt idx="2">
                  <c:v>261079.704522065</c:v>
                </c:pt>
                <c:pt idx="3">
                  <c:v>36954.778085285</c:v>
                </c:pt>
                <c:pt idx="4">
                  <c:v>5516.27385765421</c:v>
                </c:pt>
                <c:pt idx="5">
                  <c:v>848.956107012548</c:v>
                </c:pt>
                <c:pt idx="6">
                  <c:v>133.143283829145</c:v>
                </c:pt>
                <c:pt idx="7">
                  <c:v>21.1368756300137</c:v>
                </c:pt>
                <c:pt idx="8">
                  <c:v>3.382692151795</c:v>
                </c:pt>
                <c:pt idx="9">
                  <c:v>0.544289551781603</c:v>
                </c:pt>
                <c:pt idx="10">
                  <c:v>0.0878962918892703</c:v>
                </c:pt>
                <c:pt idx="11">
                  <c:v>0.0142282897938382</c:v>
                </c:pt>
                <c:pt idx="12">
                  <c:v>0.00230676621955837</c:v>
                </c:pt>
                <c:pt idx="13">
                  <c:v>0.000374332655409363</c:v>
                </c:pt>
                <c:pt idx="14">
                  <c:v>6.07748806982366E-005</c:v>
                </c:pt>
                <c:pt idx="15">
                  <c:v>9.86880396252636E-006</c:v>
                </c:pt>
                <c:pt idx="16">
                  <c:v>1.60242827864292E-006</c:v>
                </c:pt>
                <c:pt idx="17">
                  <c:v>2.60131929657957E-007</c:v>
                </c:pt>
                <c:pt idx="18">
                  <c:v>4.22140866838463E-008</c:v>
                </c:pt>
                <c:pt idx="19">
                  <c:v>6.84750953445779E-009</c:v>
                </c:pt>
                <c:pt idx="20">
                  <c:v>1.11018048364369E-009</c:v>
                </c:pt>
                <c:pt idx="21">
                  <c:v>1.79896593964314E-010</c:v>
                </c:pt>
                <c:pt idx="22">
                  <c:v>2.91346535717585E-011</c:v>
                </c:pt>
                <c:pt idx="23">
                  <c:v>4.71572384988157E-012</c:v>
                </c:pt>
                <c:pt idx="24">
                  <c:v>7.62844750424088E-013</c:v>
                </c:pt>
                <c:pt idx="25">
                  <c:v>1.23331416527162E-013</c:v>
                </c:pt>
                <c:pt idx="26">
                  <c:v>1.99279939709386E-014</c:v>
                </c:pt>
                <c:pt idx="27">
                  <c:v>3.21817633132054E-015</c:v>
                </c:pt>
                <c:pt idx="28">
                  <c:v>5.19418829440792E-016</c:v>
                </c:pt>
                <c:pt idx="29">
                  <c:v>8.37901864968907E-017</c:v>
                </c:pt>
                <c:pt idx="30">
                  <c:v>1.35096100583048E-017</c:v>
                </c:pt>
                <c:pt idx="31">
                  <c:v>2.17707604286943E-018</c:v>
                </c:pt>
              </c:numCache>
            </c:numRef>
          </c:yVal>
        </c:ser>
        <c:axId val="14056440"/>
        <c:axId val="49598932"/>
      </c:scatterChart>
      <c:valAx>
        <c:axId val="1405644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1100">
                    <a:solidFill>
                      <a:srgbClr val="595959"/>
                    </a:solidFill>
                    <a:latin typeface="Calibri"/>
                  </a:rPr>
                  <a:t>particle diameter  (nm)</a:t>
                </a:r>
              </a:p>
            </c:rich>
          </c:tx>
          <c:layout/>
        </c:title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crossAx val="49598932"/>
        <c:crossesAt val="1"/>
      </c:valAx>
      <c:valAx>
        <c:axId val="49598932"/>
        <c:scaling>
          <c:orientation val="minMax"/>
          <c:logBase val="1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crossAx val="14056440"/>
        <c:crossesAt val="0"/>
      </c:valAx>
      <c:spPr>
        <a:noFill/>
        <a:ln>
          <a:noFill/>
        </a:ln>
      </c:spPr>
    </c:plotArea>
    <c:plotVisOnly val="1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627120</xdr:colOff>
      <xdr:row>7</xdr:row>
      <xdr:rowOff>360</xdr:rowOff>
    </xdr:from>
    <xdr:to>
      <xdr:col>21</xdr:col>
      <xdr:colOff>321840</xdr:colOff>
      <xdr:row>20</xdr:row>
      <xdr:rowOff>152280</xdr:rowOff>
    </xdr:to>
    <xdr:graphicFrame>
      <xdr:nvGraphicFramePr>
        <xdr:cNvPr id="0" name="Chart 1"/>
        <xdr:cNvGraphicFramePr/>
      </xdr:nvGraphicFramePr>
      <xdr:xfrm>
        <a:off x="12538440" y="1318320"/>
        <a:ext cx="6404040" cy="2702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169920</xdr:colOff>
      <xdr:row>0</xdr:row>
      <xdr:rowOff>0</xdr:rowOff>
    </xdr:from>
    <xdr:to>
      <xdr:col>13</xdr:col>
      <xdr:colOff>109080</xdr:colOff>
      <xdr:row>18</xdr:row>
      <xdr:rowOff>91440</xdr:rowOff>
    </xdr:to>
    <xdr:pic>
      <xdr:nvPicPr>
        <xdr:cNvPr id="1" name="Picture 1" descr=""/>
        <xdr:cNvPicPr/>
      </xdr:nvPicPr>
      <xdr:blipFill>
        <a:blip r:embed="rId1"/>
        <a:stretch>
          <a:fillRect/>
        </a:stretch>
      </xdr:blipFill>
      <xdr:spPr>
        <a:xfrm>
          <a:off x="10560240" y="0"/>
          <a:ext cx="4515120" cy="34498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"/>
  <sheetViews>
    <sheetView windowProtection="false" showFormulas="false" showGridLines="true" showRowColHeaders="true" showZeros="true" rightToLeft="false" tabSelected="true" showOutlineSymbols="true" defaultGridColor="true" view="normal" topLeftCell="A9" colorId="64" zoomScale="100" zoomScaleNormal="100" zoomScalePageLayoutView="100" workbookViewId="0">
      <selection pane="topLeft" activeCell="G1" activeCellId="0" sqref="G1"/>
    </sheetView>
  </sheetViews>
  <sheetFormatPr defaultRowHeight="14.4"/>
  <cols>
    <col collapsed="false" hidden="false" max="3" min="1" style="0" width="8.5748987854251"/>
    <col collapsed="false" hidden="false" max="4" min="4" style="0" width="11.9959514170041"/>
    <col collapsed="false" hidden="false" max="9" min="5" style="0" width="8.5748987854251"/>
    <col collapsed="false" hidden="false" max="10" min="10" style="0" width="11.9959514170041"/>
    <col collapsed="false" hidden="false" max="11" min="11" style="0" width="8.5748987854251"/>
    <col collapsed="false" hidden="false" max="12" min="12" style="0" width="18.4372469635628"/>
    <col collapsed="false" hidden="false" max="13" min="13" style="0" width="14.331983805668"/>
    <col collapsed="false" hidden="false" max="15" min="14" style="0" width="11.9959514170041"/>
    <col collapsed="false" hidden="false" max="1025" min="16" style="0" width="8.5748987854251"/>
  </cols>
  <sheetData>
    <row r="1" customFormat="false" ht="14.55" hidden="false" customHeight="false" outlineLevel="0" collapsed="false">
      <c r="A1" s="0" t="s">
        <v>0</v>
      </c>
      <c r="D1" s="0" t="n">
        <v>1000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</row>
    <row r="2" customFormat="false" ht="14.55" hidden="false" customHeight="false" outlineLevel="0" collapsed="false">
      <c r="A2" s="0" t="s">
        <v>8</v>
      </c>
      <c r="D2" s="0" t="n">
        <v>1</v>
      </c>
      <c r="G2" s="0" t="n">
        <v>0.1</v>
      </c>
      <c r="H2" s="0" t="n">
        <f aca="false">G2+1</f>
        <v>1.1</v>
      </c>
      <c r="I2" s="0" t="n">
        <f aca="false">$D$11*$D$9/(6*PI()*$D$10*G2*0.000000001)</f>
        <v>2.26954948849043E-009</v>
      </c>
      <c r="J2" s="0" t="n">
        <f aca="false">4*PI()*(G2+$D$1)*0.000000001*I2*$D$8*6.02E+023*1000</f>
        <v>17170756904000</v>
      </c>
      <c r="K2" s="0" t="n">
        <f aca="false">J2*(PI()*($D$2+2*$D$3)^2/4)/(PI()*$D$1^2)</f>
        <v>107317230.65</v>
      </c>
      <c r="L2" s="0" t="n">
        <f aca="false">0.602*(2*$D$4/9)*((4*$D$3^2)/(0.5*PI()*(H2+2*$D$3)-2*$D$3)+(4.5*PI()*(H2+2*$D$3))-30*$D$3)-$D$5</f>
        <v>4.18435240305577</v>
      </c>
      <c r="M2" s="1" t="n">
        <f aca="false">K2*EXP(-L2/($D$11*6.02E+023*0.001*$D$9))</f>
        <v>21136948.5263235</v>
      </c>
    </row>
    <row r="3" customFormat="false" ht="14.55" hidden="false" customHeight="false" outlineLevel="0" collapsed="false">
      <c r="A3" s="0" t="s">
        <v>9</v>
      </c>
      <c r="D3" s="0" t="n">
        <v>2</v>
      </c>
      <c r="G3" s="0" t="n">
        <v>0.2</v>
      </c>
      <c r="H3" s="0" t="n">
        <f aca="false">G3+1</f>
        <v>1.2</v>
      </c>
      <c r="I3" s="0" t="n">
        <f aca="false">$D$11*$D$9/(6*PI()*$D$10*G3*0.000000001)</f>
        <v>1.13477474424521E-009</v>
      </c>
      <c r="J3" s="0" t="n">
        <f aca="false">4*PI()*(G3+$D$1)*0.000000001*I3*$D$8*6.02E+023*1000</f>
        <v>8586236904000</v>
      </c>
      <c r="K3" s="0" t="n">
        <f aca="false">J3*(PI()*($D$2+2*$D$3)^2/4)/(PI()*$D$1^2)</f>
        <v>53663980.65</v>
      </c>
      <c r="L3" s="0" t="n">
        <f aca="false">0.602*(2*$D$4/9)*((4*$D$3^2)/(0.5*PI()*(H3+2*$D$3)-2*$D$3)+(4.5*PI()*(H3+2*$D$3))-30*$D$3)-$D$5</f>
        <v>8.40968767822238</v>
      </c>
      <c r="M3" s="1" t="n">
        <f aca="false">K3*EXP(-L3/($D$11*6.02E+023*0.001*$D$9))</f>
        <v>2048884.20254192</v>
      </c>
    </row>
    <row r="4" customFormat="false" ht="14.55" hidden="false" customHeight="false" outlineLevel="0" collapsed="false">
      <c r="A4" s="0" t="s">
        <v>10</v>
      </c>
      <c r="D4" s="0" t="n">
        <v>25</v>
      </c>
      <c r="G4" s="0" t="n">
        <v>0.3</v>
      </c>
      <c r="H4" s="0" t="n">
        <f aca="false">G4+1</f>
        <v>1.3</v>
      </c>
      <c r="I4" s="0" t="n">
        <f aca="false">$D$11*$D$9/(6*PI()*$D$10*G4*0.000000001)</f>
        <v>7.56516496163476E-010</v>
      </c>
      <c r="J4" s="0" t="n">
        <f aca="false">4*PI()*(G4+$D$1)*0.000000001*I4*$D$8*6.02E+023*1000</f>
        <v>5724730237333.33</v>
      </c>
      <c r="K4" s="0" t="n">
        <f aca="false">J4*(PI()*($D$2+2*$D$3)^2/4)/(PI()*$D$1^2)</f>
        <v>35779563.9833333</v>
      </c>
      <c r="L4" s="0" t="n">
        <f aca="false">0.602*(2*$D$4/9)*((4*$D$3^2)/(0.5*PI()*(H4+2*$D$3)-2*$D$3)+(4.5*PI()*(H4+2*$D$3))-30*$D$3)-$D$5</f>
        <v>12.671540683584</v>
      </c>
      <c r="M4" s="1" t="n">
        <f aca="false">K4*EXP(-L4/($D$11*6.02E+023*0.001*$D$9))</f>
        <v>261079.704522065</v>
      </c>
    </row>
    <row r="5" customFormat="false" ht="16.5" hidden="false" customHeight="false" outlineLevel="0" collapsed="false">
      <c r="A5" s="0" t="s">
        <v>11</v>
      </c>
      <c r="D5" s="2" t="n">
        <f aca="false">0.602*(2*$D$4/9)*((4*$D$3^2)/(0.5*PI()*(D2+2*$D$3)-2*$D$3)+(4.5*PI()*(D2+2*$D$3))-30*$D$3)</f>
        <v>49.6228110599689</v>
      </c>
      <c r="G5" s="0" t="n">
        <v>0.4</v>
      </c>
      <c r="H5" s="0" t="n">
        <f aca="false">G5+1</f>
        <v>1.4</v>
      </c>
      <c r="I5" s="0" t="n">
        <f aca="false">$D$11*$D$9/(6*PI()*$D$10*G5*0.000000001)</f>
        <v>5.67387372122607E-010</v>
      </c>
      <c r="J5" s="0" t="n">
        <f aca="false">4*PI()*(G5+$D$1)*0.000000001*I5*$D$8*6.02E+023*1000</f>
        <v>4293976904000</v>
      </c>
      <c r="K5" s="0" t="n">
        <f aca="false">J5*(PI()*($D$2+2*$D$3)^2/4)/(PI()*$D$1^2)</f>
        <v>26837355.65</v>
      </c>
      <c r="L5" s="0" t="n">
        <f aca="false">0.602*(2*$D$4/9)*((4*$D$3^2)/(0.5*PI()*(H5+2*$D$3)-2*$D$3)+(4.5*PI()*(H5+2*$D$3))-30*$D$3)-$D$5</f>
        <v>16.9660721905518</v>
      </c>
      <c r="M5" s="1" t="n">
        <f aca="false">K5*EXP(-L5/($D$11*6.02E+023*0.001*$D$9))</f>
        <v>36954.778085285</v>
      </c>
    </row>
    <row r="6" customFormat="false" ht="14.55" hidden="false" customHeight="false" outlineLevel="0" collapsed="false">
      <c r="G6" s="0" t="n">
        <v>0.5</v>
      </c>
      <c r="H6" s="0" t="n">
        <f aca="false">G6+1</f>
        <v>1.5</v>
      </c>
      <c r="I6" s="0" t="n">
        <f aca="false">$D$11*$D$9/(6*PI()*$D$10*G6*0.000000001)</f>
        <v>4.53909897698085E-010</v>
      </c>
      <c r="J6" s="0" t="n">
        <f aca="false">4*PI()*(G6+$D$1)*0.000000001*I6*$D$8*6.02E+023*1000</f>
        <v>3435524904000</v>
      </c>
      <c r="K6" s="0" t="n">
        <f aca="false">J6*(PI()*($D$2+2*$D$3)^2/4)/(PI()*$D$1^2)</f>
        <v>21472030.65</v>
      </c>
      <c r="L6" s="0" t="n">
        <f aca="false">0.602*(2*$D$4/9)*((4*$D$3^2)/(0.5*PI()*(H6+2*$D$3)-2*$D$3)+(4.5*PI()*(H6+2*$D$3))-30*$D$3)-$D$5</f>
        <v>21.2899629233263</v>
      </c>
      <c r="M6" s="1" t="n">
        <f aca="false">K6*EXP(-L6/($D$11*6.02E+023*0.001*$D$9))</f>
        <v>5516.27385765421</v>
      </c>
    </row>
    <row r="7" customFormat="false" ht="14.55" hidden="false" customHeight="false" outlineLevel="0" collapsed="false">
      <c r="A7" s="0" t="s">
        <v>12</v>
      </c>
      <c r="D7" s="0" t="n">
        <v>1</v>
      </c>
      <c r="G7" s="0" t="n">
        <v>0.6</v>
      </c>
      <c r="H7" s="0" t="n">
        <f aca="false">G7+1</f>
        <v>1.6</v>
      </c>
      <c r="I7" s="0" t="n">
        <f aca="false">$D$11*$D$9/(6*PI()*$D$10*G7*0.000000001)</f>
        <v>3.78258248081738E-010</v>
      </c>
      <c r="J7" s="0" t="n">
        <f aca="false">4*PI()*(G7+$D$1)*0.000000001*I7*$D$8*6.02E+023*1000</f>
        <v>2863223570666.67</v>
      </c>
      <c r="K7" s="0" t="n">
        <f aca="false">J7*(PI()*($D$2+2*$D$3)^2/4)/(PI()*$D$1^2)</f>
        <v>17895147.3166667</v>
      </c>
      <c r="L7" s="0" t="n">
        <f aca="false">0.602*(2*$D$4/9)*((4*$D$3^2)/(0.5*PI()*(H7+2*$D$3)-2*$D$3)+(4.5*PI()*(H7+2*$D$3))-30*$D$3)-$D$5</f>
        <v>25.6403284190202</v>
      </c>
      <c r="M7" s="1" t="n">
        <f aca="false">K7*EXP(-L7/($D$11*6.02E+023*0.001*$D$9))</f>
        <v>848.956107012548</v>
      </c>
    </row>
    <row r="8" customFormat="false" ht="14.55" hidden="false" customHeight="false" outlineLevel="0" collapsed="false">
      <c r="A8" s="0" t="s">
        <v>13</v>
      </c>
      <c r="D8" s="0" t="n">
        <v>1</v>
      </c>
      <c r="G8" s="0" t="n">
        <v>0.7</v>
      </c>
      <c r="H8" s="0" t="n">
        <f aca="false">G8+1</f>
        <v>1.7</v>
      </c>
      <c r="I8" s="0" t="n">
        <f aca="false">$D$11*$D$9/(6*PI()*$D$10*G8*0.000000001)</f>
        <v>3.24221355498632E-010</v>
      </c>
      <c r="J8" s="0" t="n">
        <f aca="false">4*PI()*(G8+$D$1)*0.000000001*I8*$D$8*6.02E+023*1000</f>
        <v>2454436904000</v>
      </c>
      <c r="K8" s="0" t="n">
        <f aca="false">J8*(PI()*($D$2+2*$D$3)^2/4)/(PI()*$D$1^2)</f>
        <v>15340230.65</v>
      </c>
      <c r="L8" s="0" t="n">
        <f aca="false">0.602*(2*$D$4/9)*((4*$D$3^2)/(0.5*PI()*(H8+2*$D$3)-2*$D$3)+(4.5*PI()*(H8+2*$D$3))-30*$D$3)-$D$5</f>
        <v>30.0146500867945</v>
      </c>
      <c r="M8" s="1" t="n">
        <f aca="false">K8*EXP(-L8/($D$11*6.02E+023*0.001*$D$9))</f>
        <v>133.143283829145</v>
      </c>
    </row>
    <row r="9" customFormat="false" ht="14.55" hidden="false" customHeight="false" outlineLevel="0" collapsed="false">
      <c r="A9" s="0" t="s">
        <v>14</v>
      </c>
      <c r="D9" s="0" t="n">
        <v>310</v>
      </c>
      <c r="G9" s="0" t="n">
        <v>0.8</v>
      </c>
      <c r="H9" s="0" t="n">
        <f aca="false">G9+1</f>
        <v>1.8</v>
      </c>
      <c r="I9" s="0" t="n">
        <f aca="false">$D$11*$D$9/(6*PI()*$D$10*G9*0.000000001)</f>
        <v>2.83693686061303E-010</v>
      </c>
      <c r="J9" s="0" t="n">
        <f aca="false">4*PI()*(G9+$D$1)*0.000000001*I9*$D$8*6.02E+023*1000</f>
        <v>2147846904000</v>
      </c>
      <c r="K9" s="0" t="n">
        <f aca="false">J9*(PI()*($D$2+2*$D$3)^2/4)/(PI()*$D$1^2)</f>
        <v>13424043.15</v>
      </c>
      <c r="L9" s="0" t="n">
        <f aca="false">0.602*(2*$D$4/9)*((4*$D$3^2)/(0.5*PI()*(H9+2*$D$3)-2*$D$3)+(4.5*PI()*(H9+2*$D$3))-30*$D$3)-$D$5</f>
        <v>34.4107189807651</v>
      </c>
      <c r="M9" s="1" t="n">
        <f aca="false">K9*EXP(-L9/($D$11*6.02E+023*0.001*$D$9))</f>
        <v>21.1368756300137</v>
      </c>
    </row>
    <row r="10" customFormat="false" ht="14.55" hidden="false" customHeight="false" outlineLevel="0" collapsed="false">
      <c r="A10" s="0" t="s">
        <v>15</v>
      </c>
      <c r="D10" s="0" t="n">
        <v>0.001</v>
      </c>
      <c r="G10" s="0" t="n">
        <v>0.9</v>
      </c>
      <c r="H10" s="0" t="n">
        <f aca="false">G10+1</f>
        <v>1.9</v>
      </c>
      <c r="I10" s="0" t="n">
        <f aca="false">$D$11*$D$9/(6*PI()*$D$10*G10*0.000000001)</f>
        <v>2.52172165387825E-010</v>
      </c>
      <c r="J10" s="0" t="n">
        <f aca="false">4*PI()*(G10+$D$1)*0.000000001*I10*$D$8*6.02E+023*1000</f>
        <v>1909388015111.11</v>
      </c>
      <c r="K10" s="0" t="n">
        <f aca="false">J10*(PI()*($D$2+2*$D$3)^2/4)/(PI()*$D$1^2)</f>
        <v>11933675.0944444</v>
      </c>
      <c r="L10" s="0" t="n">
        <f aca="false">0.602*(2*$D$4/9)*((4*$D$3^2)/(0.5*PI()*(H10+2*$D$3)-2*$D$3)+(4.5*PI()*(H10+2*$D$3))-30*$D$3)-$D$5</f>
        <v>38.8265896328604</v>
      </c>
      <c r="M10" s="1" t="n">
        <f aca="false">K10*EXP(-L10/($D$11*6.02E+023*0.001*$D$9))</f>
        <v>3.382692151795</v>
      </c>
    </row>
    <row r="11" customFormat="false" ht="16.5" hidden="false" customHeight="false" outlineLevel="0" collapsed="false">
      <c r="A11" s="0" t="s">
        <v>16</v>
      </c>
      <c r="D11" s="1" t="n">
        <v>1.38E-023</v>
      </c>
      <c r="G11" s="0" t="n">
        <v>1</v>
      </c>
      <c r="H11" s="0" t="n">
        <f aca="false">G11+1</f>
        <v>2</v>
      </c>
      <c r="I11" s="0" t="n">
        <f aca="false">$D$11*$D$9/(6*PI()*$D$10*G11*0.000000001)</f>
        <v>2.26954948849043E-010</v>
      </c>
      <c r="J11" s="0" t="n">
        <f aca="false">4*PI()*(G11+$D$1)*0.000000001*I11*$D$8*6.02E+023*1000</f>
        <v>1718620904000</v>
      </c>
      <c r="K11" s="0" t="n">
        <f aca="false">J11*(PI()*($D$2+2*$D$3)^2/4)/(PI()*$D$1^2)</f>
        <v>10741380.65</v>
      </c>
      <c r="L11" s="0" t="n">
        <f aca="false">0.602*(2*$D$4/9)*((4*$D$3^2)/(0.5*PI()*(H11+2*$D$3)-2*$D$3)+(4.5*PI()*(H11+2*$D$3))-30*$D$3)-$D$5</f>
        <v>43.2605419065613</v>
      </c>
      <c r="M11" s="1" t="n">
        <f aca="false">K11*EXP(-L11/($D$11*6.02E+023*0.001*$D$9))</f>
        <v>0.544289551781603</v>
      </c>
    </row>
    <row r="12" customFormat="false" ht="14.55" hidden="false" customHeight="false" outlineLevel="0" collapsed="false">
      <c r="G12" s="0" t="n">
        <v>1.1</v>
      </c>
      <c r="H12" s="0" t="n">
        <f aca="false">G12+1</f>
        <v>2.1</v>
      </c>
      <c r="I12" s="0" t="n">
        <f aca="false">$D$11*$D$9/(6*PI()*$D$10*G12*0.000000001)</f>
        <v>2.06322680771857E-010</v>
      </c>
      <c r="J12" s="0" t="n">
        <f aca="false">4*PI()*(G12+$D$1)*0.000000001*I12*$D$8*6.02E+023*1000</f>
        <v>1562538722181.82</v>
      </c>
      <c r="K12" s="0" t="n">
        <f aca="false">J12*(PI()*($D$2+2*$D$3)^2/4)/(PI()*$D$1^2)</f>
        <v>9765867.01363636</v>
      </c>
      <c r="L12" s="0" t="n">
        <f aca="false">0.602*(2*$D$4/9)*((4*$D$3^2)/(0.5*PI()*(H12+2*$D$3)-2*$D$3)+(4.5*PI()*(H12+2*$D$3))-30*$D$3)-$D$5</f>
        <v>47.7110492915087</v>
      </c>
      <c r="M12" s="1" t="n">
        <f aca="false">K12*EXP(-L12/($D$11*6.02E+023*0.001*$D$9))</f>
        <v>0.0878962918892703</v>
      </c>
    </row>
    <row r="13" customFormat="false" ht="14.55" hidden="false" customHeight="false" outlineLevel="0" collapsed="false">
      <c r="A13" s="0" t="s">
        <v>17</v>
      </c>
      <c r="D13" s="0" t="n">
        <f aca="false">D7+1</f>
        <v>2</v>
      </c>
      <c r="G13" s="0" t="n">
        <v>1.2</v>
      </c>
      <c r="H13" s="0" t="n">
        <f aca="false">G13+1</f>
        <v>2.2</v>
      </c>
      <c r="I13" s="0" t="n">
        <f aca="false">$D$11*$D$9/(6*PI()*$D$10*G13*0.000000001)</f>
        <v>1.89129124040869E-010</v>
      </c>
      <c r="J13" s="0" t="n">
        <f aca="false">4*PI()*(G13+$D$1)*0.000000001*I13*$D$8*6.02E+023*1000</f>
        <v>1432470237333.33</v>
      </c>
      <c r="K13" s="0" t="n">
        <f aca="false">J13*(PI()*($D$2+2*$D$3)^2/4)/(PI()*$D$1^2)</f>
        <v>8952938.98333333</v>
      </c>
      <c r="L13" s="0" t="n">
        <f aca="false">0.602*(2*$D$4/9)*((4*$D$3^2)/(0.5*PI()*(H13+2*$D$3)-2*$D$3)+(4.5*PI()*(H13+2*$D$3))-30*$D$3)-$D$5</f>
        <v>52.176752404933</v>
      </c>
      <c r="M13" s="1" t="n">
        <f aca="false">K13*EXP(-L13/($D$11*6.02E+023*0.001*$D$9))</f>
        <v>0.0142282897938382</v>
      </c>
    </row>
    <row r="14" customFormat="false" ht="16.5" hidden="false" customHeight="false" outlineLevel="0" collapsed="false">
      <c r="A14" s="0" t="s">
        <v>18</v>
      </c>
      <c r="D14" s="1" t="n">
        <f aca="false">D11*D9/(6*PI()*D10*D7*0.000000001)</f>
        <v>2.26954948849043E-010</v>
      </c>
      <c r="G14" s="0" t="n">
        <v>1.3</v>
      </c>
      <c r="H14" s="0" t="n">
        <f aca="false">G14+1</f>
        <v>2.3</v>
      </c>
      <c r="I14" s="0" t="n">
        <f aca="false">$D$11*$D$9/(6*PI()*$D$10*G14*0.000000001)</f>
        <v>1.74580729883879E-010</v>
      </c>
      <c r="J14" s="0" t="n">
        <f aca="false">4*PI()*(G14+$D$1)*0.000000001*I14*$D$8*6.02E+023*1000</f>
        <v>1322412288615.38</v>
      </c>
      <c r="K14" s="0" t="n">
        <f aca="false">J14*(PI()*($D$2+2*$D$3)^2/4)/(PI()*$D$1^2)</f>
        <v>8265076.80384615</v>
      </c>
      <c r="L14" s="0" t="n">
        <f aca="false">0.602*(2*$D$4/9)*((4*$D$3^2)/(0.5*PI()*(H14+2*$D$3)-2*$D$3)+(4.5*PI()*(H14+2*$D$3))-30*$D$3)-$D$5</f>
        <v>56.6564367288784</v>
      </c>
      <c r="M14" s="1" t="n">
        <f aca="false">K14*EXP(-L14/($D$11*6.02E+023*0.001*$D$9))</f>
        <v>0.00230676621955837</v>
      </c>
    </row>
    <row r="15" customFormat="false" ht="16.5" hidden="false" customHeight="false" outlineLevel="0" collapsed="false">
      <c r="A15" s="0" t="s">
        <v>19</v>
      </c>
      <c r="D15" s="1" t="n">
        <f aca="false">4*PI()*(D7+D1)*0.000000001*D14*D8*6.02E+023*1000</f>
        <v>1718620904000</v>
      </c>
      <c r="G15" s="0" t="n">
        <v>1.4</v>
      </c>
      <c r="H15" s="0" t="n">
        <f aca="false">G15+1</f>
        <v>2.4</v>
      </c>
      <c r="I15" s="0" t="n">
        <f aca="false">$D$11*$D$9/(6*PI()*$D$10*G15*0.000000001)</f>
        <v>1.62110677749316E-010</v>
      </c>
      <c r="J15" s="0" t="n">
        <f aca="false">4*PI()*(G15+$D$1)*0.000000001*I15*$D$8*6.02E+023*1000</f>
        <v>1228076904000</v>
      </c>
      <c r="K15" s="0" t="n">
        <f aca="false">J15*(PI()*($D$2+2*$D$3)^2/4)/(PI()*$D$1^2)</f>
        <v>7675480.65</v>
      </c>
      <c r="L15" s="0" t="n">
        <f aca="false">0.602*(2*$D$4/9)*((4*$D$3^2)/(0.5*PI()*(H15+2*$D$3)-2*$D$3)+(4.5*PI()*(H15+2*$D$3))-30*$D$3)-$D$5</f>
        <v>61.1490138137806</v>
      </c>
      <c r="M15" s="1" t="n">
        <f aca="false">K15*EXP(-L15/($D$11*6.02E+023*0.001*$D$9))</f>
        <v>0.000374332655409363</v>
      </c>
    </row>
    <row r="16" customFormat="false" ht="16.5" hidden="false" customHeight="false" outlineLevel="0" collapsed="false">
      <c r="A16" s="0" t="s">
        <v>20</v>
      </c>
      <c r="D16" s="1" t="n">
        <f aca="false">D15*(PI()*(D2+2*D3)^2/4)/(PI()*D1^2)</f>
        <v>10741380.65</v>
      </c>
      <c r="G16" s="0" t="n">
        <v>1.5</v>
      </c>
      <c r="H16" s="0" t="n">
        <f aca="false">G16+1</f>
        <v>2.5</v>
      </c>
      <c r="I16" s="0" t="n">
        <f aca="false">$D$11*$D$9/(6*PI()*$D$10*G16*0.000000001)</f>
        <v>1.51303299232695E-010</v>
      </c>
      <c r="J16" s="0" t="n">
        <f aca="false">4*PI()*(G16+$D$1)*0.000000001*I16*$D$8*6.02E+023*1000</f>
        <v>1146319570666.67</v>
      </c>
      <c r="K16" s="0" t="n">
        <f aca="false">J16*(PI()*($D$2+2*$D$3)^2/4)/(PI()*$D$1^2)</f>
        <v>7164497.31666667</v>
      </c>
      <c r="L16" s="0" t="n">
        <f aca="false">0.602*(2*$D$4/9)*((4*$D$3^2)/(0.5*PI()*(H16+2*$D$3)-2*$D$3)+(4.5*PI()*(H16+2*$D$3))-30*$D$3)-$D$5</f>
        <v>65.6535053346542</v>
      </c>
      <c r="M16" s="1" t="n">
        <f aca="false">K16*EXP(-L16/($D$11*6.02E+023*0.001*$D$9))</f>
        <v>6.07748806982366E-005</v>
      </c>
    </row>
    <row r="17" customFormat="false" ht="16.5" hidden="false" customHeight="false" outlineLevel="0" collapsed="false">
      <c r="A17" s="0" t="s">
        <v>21</v>
      </c>
      <c r="D17" s="2" t="n">
        <f aca="false">0.602*(2*$D$4/9)*((4*$D$3^2)/(0.5*PI()*(D13+2*$D$3)-2*$D$3)+(4.5*PI()*(D13+2*$D$3))-30*$D$3)-D5</f>
        <v>43.2605419065613</v>
      </c>
      <c r="G17" s="0" t="n">
        <v>1.6</v>
      </c>
      <c r="H17" s="0" t="n">
        <f aca="false">G17+1</f>
        <v>2.6</v>
      </c>
      <c r="I17" s="0" t="n">
        <f aca="false">$D$11*$D$9/(6*PI()*$D$10*G17*0.000000001)</f>
        <v>1.41846843030652E-010</v>
      </c>
      <c r="J17" s="0" t="n">
        <f aca="false">4*PI()*(G17+$D$1)*0.000000001*I17*$D$8*6.02E+023*1000</f>
        <v>1074781904000</v>
      </c>
      <c r="K17" s="0" t="n">
        <f aca="false">J17*(PI()*($D$2+2*$D$3)^2/4)/(PI()*$D$1^2)</f>
        <v>6717386.9</v>
      </c>
      <c r="L17" s="0" t="n">
        <f aca="false">0.602*(2*$D$4/9)*((4*$D$3^2)/(0.5*PI()*(H17+2*$D$3)-2*$D$3)+(4.5*PI()*(H17+2*$D$3))-30*$D$3)-$D$5</f>
        <v>70.169029507275</v>
      </c>
      <c r="M17" s="1" t="n">
        <f aca="false">K17*EXP(-L17/($D$11*6.02E+023*0.001*$D$9))</f>
        <v>9.86880396252636E-006</v>
      </c>
    </row>
    <row r="18" customFormat="false" ht="16.5" hidden="false" customHeight="false" outlineLevel="0" collapsed="false">
      <c r="A18" s="0" t="s">
        <v>22</v>
      </c>
      <c r="D18" s="1" t="n">
        <f aca="false">D16*EXP(-D17/($D$11*6.02E+023*0.001*$D$9))</f>
        <v>0.544289551781607</v>
      </c>
      <c r="G18" s="0" t="n">
        <v>1.7</v>
      </c>
      <c r="H18" s="0" t="n">
        <f aca="false">G18+1</f>
        <v>2.7</v>
      </c>
      <c r="I18" s="0" t="n">
        <f aca="false">$D$11*$D$9/(6*PI()*$D$10*G18*0.000000001)</f>
        <v>1.33502911087672E-010</v>
      </c>
      <c r="J18" s="0" t="n">
        <f aca="false">4*PI()*(G18+$D$1)*0.000000001*I18*$D$8*6.02E+023*1000</f>
        <v>1011660433411.76</v>
      </c>
      <c r="K18" s="0" t="n">
        <f aca="false">J18*(PI()*($D$2+2*$D$3)^2/4)/(PI()*$D$1^2)</f>
        <v>6322877.70882353</v>
      </c>
      <c r="L18" s="0" t="n">
        <f aca="false">0.602*(2*$D$4/9)*((4*$D$3^2)/(0.5*PI()*(H18+2*$D$3)-2*$D$3)+(4.5*PI()*(H18+2*$D$3))-30*$D$3)-$D$5</f>
        <v>74.6947894666228</v>
      </c>
      <c r="M18" s="1" t="n">
        <f aca="false">K18*EXP(-L18/($D$11*6.02E+023*0.001*$D$9))</f>
        <v>1.60242827864292E-006</v>
      </c>
    </row>
    <row r="19" customFormat="false" ht="14.55" hidden="false" customHeight="false" outlineLevel="0" collapsed="false">
      <c r="G19" s="0" t="n">
        <v>1.8</v>
      </c>
      <c r="H19" s="0" t="n">
        <f aca="false">G19+1</f>
        <v>2.8</v>
      </c>
      <c r="I19" s="0" t="n">
        <f aca="false">$D$11*$D$9/(6*PI()*$D$10*G19*0.000000001)</f>
        <v>1.26086082693913E-010</v>
      </c>
      <c r="J19" s="0" t="n">
        <f aca="false">4*PI()*(G19+$D$1)*0.000000001*I19*$D$8*6.02E+023*1000</f>
        <v>955552459555.555</v>
      </c>
      <c r="K19" s="0" t="n">
        <f aca="false">J19*(PI()*($D$2+2*$D$3)^2/4)/(PI()*$D$1^2)</f>
        <v>5972202.87222222</v>
      </c>
      <c r="L19" s="0" t="n">
        <f aca="false">0.602*(2*$D$4/9)*((4*$D$3^2)/(0.5*PI()*(H19+2*$D$3)-2*$D$3)+(4.5*PI()*(H19+2*$D$3))-30*$D$3)-$D$5</f>
        <v>79.2300632846566</v>
      </c>
      <c r="M19" s="1" t="n">
        <f aca="false">K19*EXP(-L19/($D$11*6.02E+023*0.001*$D$9))</f>
        <v>2.60131929657957E-007</v>
      </c>
    </row>
    <row r="20" customFormat="false" ht="14.55" hidden="false" customHeight="false" outlineLevel="0" collapsed="false">
      <c r="G20" s="0" t="n">
        <v>1.9</v>
      </c>
      <c r="H20" s="0" t="n">
        <f aca="false">G20+1</f>
        <v>2.9</v>
      </c>
      <c r="I20" s="0" t="n">
        <f aca="false">$D$11*$D$9/(6*PI()*$D$10*G20*0.000000001)</f>
        <v>1.19449973078444E-010</v>
      </c>
      <c r="J20" s="0" t="n">
        <f aca="false">4*PI()*(G20+$D$1)*0.000000001*I20*$D$8*6.02E+023*1000</f>
        <v>905350588210.526</v>
      </c>
      <c r="K20" s="0" t="n">
        <f aca="false">J20*(PI()*($D$2+2*$D$3)^2/4)/(PI()*$D$1^2)</f>
        <v>5658441.17631579</v>
      </c>
      <c r="L20" s="0" t="n">
        <f aca="false">0.602*(2*$D$4/9)*((4*$D$3^2)/(0.5*PI()*(H20+2*$D$3)-2*$D$3)+(4.5*PI()*(H20+2*$D$3))-30*$D$3)-$D$5</f>
        <v>83.774195363835</v>
      </c>
      <c r="M20" s="1" t="n">
        <f aca="false">K20*EXP(-L20/($D$11*6.02E+023*0.001*$D$9))</f>
        <v>4.22140866838463E-008</v>
      </c>
    </row>
    <row r="21" customFormat="false" ht="14.55" hidden="false" customHeight="false" outlineLevel="0" collapsed="false">
      <c r="G21" s="0" t="n">
        <v>2</v>
      </c>
      <c r="H21" s="0" t="n">
        <f aca="false">G21+1</f>
        <v>3</v>
      </c>
      <c r="I21" s="0" t="n">
        <f aca="false">$D$11*$D$9/(6*PI()*$D$10*G21*0.000000001)</f>
        <v>1.13477474424521E-010</v>
      </c>
      <c r="J21" s="0" t="n">
        <f aca="false">4*PI()*(G21+$D$1)*0.000000001*I21*$D$8*6.02E+023*1000</f>
        <v>860168904000</v>
      </c>
      <c r="K21" s="0" t="n">
        <f aca="false">J21*(PI()*($D$2+2*$D$3)^2/4)/(PI()*$D$1^2)</f>
        <v>5376055.65</v>
      </c>
      <c r="L21" s="0" t="n">
        <f aca="false">0.602*(2*$D$4/9)*((4*$D$3^2)/(0.5*PI()*(H21+2*$D$3)-2*$D$3)+(4.5*PI()*(H21+2*$D$3))-30*$D$3)-$D$5</f>
        <v>88.326588990143</v>
      </c>
      <c r="M21" s="1" t="n">
        <f aca="false">K21*EXP(-L21/($D$11*6.02E+023*0.001*$D$9))</f>
        <v>6.84750953445779E-009</v>
      </c>
    </row>
    <row r="22" customFormat="false" ht="14.55" hidden="false" customHeight="false" outlineLevel="0" collapsed="false">
      <c r="G22" s="0" t="n">
        <v>2.1</v>
      </c>
      <c r="H22" s="0" t="n">
        <f aca="false">G22+1</f>
        <v>3.1</v>
      </c>
      <c r="I22" s="0" t="n">
        <f aca="false">$D$11*$D$9/(6*PI()*$D$10*G22*0.000000001)</f>
        <v>1.08073785166211E-010</v>
      </c>
      <c r="J22" s="0" t="n">
        <f aca="false">4*PI()*(G22+$D$1)*0.000000001*I22*$D$8*6.02E+023*1000</f>
        <v>819290237333.333</v>
      </c>
      <c r="K22" s="0" t="n">
        <f aca="false">J22*(PI()*($D$2+2*$D$3)^2/4)/(PI()*$D$1^2)</f>
        <v>5120563.98333333</v>
      </c>
      <c r="L22" s="0" t="n">
        <f aca="false">0.602*(2*$D$4/9)*((4*$D$3^2)/(0.5*PI()*(H22+2*$D$3)-2*$D$3)+(4.5*PI()*(H22+2*$D$3))-30*$D$3)-$D$5</f>
        <v>92.8866998673782</v>
      </c>
      <c r="M22" s="1" t="n">
        <f aca="false">K22*EXP(-L22/($D$11*6.02E+023*0.001*$D$9))</f>
        <v>1.11018048364369E-009</v>
      </c>
    </row>
    <row r="23" customFormat="false" ht="14.55" hidden="false" customHeight="false" outlineLevel="0" collapsed="false">
      <c r="G23" s="0" t="n">
        <v>2.2</v>
      </c>
      <c r="H23" s="0" t="n">
        <f aca="false">G23+1</f>
        <v>3.2</v>
      </c>
      <c r="I23" s="0" t="n">
        <f aca="false">$D$11*$D$9/(6*PI()*$D$10*G23*0.000000001)</f>
        <v>1.03161340385929E-010</v>
      </c>
      <c r="J23" s="0" t="n">
        <f aca="false">4*PI()*(G23+$D$1)*0.000000001*I23*$D$8*6.02E+023*1000</f>
        <v>782127813090.909</v>
      </c>
      <c r="K23" s="0" t="n">
        <f aca="false">J23*(PI()*($D$2+2*$D$3)^2/4)/(PI()*$D$1^2)</f>
        <v>4888298.83181818</v>
      </c>
      <c r="L23" s="0" t="n">
        <f aca="false">0.602*(2*$D$4/9)*((4*$D$3^2)/(0.5*PI()*(H23+2*$D$3)-2*$D$3)+(4.5*PI()*(H23+2*$D$3))-30*$D$3)-$D$5</f>
        <v>97.4540304850916</v>
      </c>
      <c r="M23" s="1" t="n">
        <f aca="false">K23*EXP(-L23/($D$11*6.02E+023*0.001*$D$9))</f>
        <v>1.79896593964314E-010</v>
      </c>
    </row>
    <row r="24" customFormat="false" ht="14.55" hidden="false" customHeight="false" outlineLevel="0" collapsed="false">
      <c r="G24" s="0" t="n">
        <v>2.3</v>
      </c>
      <c r="H24" s="0" t="n">
        <f aca="false">G24+1</f>
        <v>3.3</v>
      </c>
      <c r="I24" s="0" t="n">
        <f aca="false">$D$11*$D$9/(6*PI()*$D$10*G24*0.000000001)</f>
        <v>9.86760647169751E-011</v>
      </c>
      <c r="J24" s="0" t="n">
        <f aca="false">4*PI()*(G24+$D$1)*0.000000001*I24*$D$8*6.02E+023*1000</f>
        <v>748196904000</v>
      </c>
      <c r="K24" s="0" t="n">
        <f aca="false">J24*(PI()*($D$2+2*$D$3)^2/4)/(PI()*$D$1^2)</f>
        <v>4676230.65</v>
      </c>
      <c r="L24" s="0" t="n">
        <f aca="false">0.602*(2*$D$4/9)*((4*$D$3^2)/(0.5*PI()*(H24+2*$D$3)-2*$D$3)+(4.5*PI()*(H24+2*$D$3))-30*$D$3)-$D$5</f>
        <v>102.028125197419</v>
      </c>
      <c r="M24" s="1" t="n">
        <f aca="false">K24*EXP(-L24/($D$11*6.02E+023*0.001*$D$9))</f>
        <v>2.91346535717585E-011</v>
      </c>
    </row>
    <row r="25" customFormat="false" ht="14.4" hidden="false" customHeight="false" outlineLevel="0" collapsed="false">
      <c r="G25" s="0" t="n">
        <v>2.4</v>
      </c>
      <c r="H25" s="0" t="n">
        <f aca="false">G25+1</f>
        <v>3.4</v>
      </c>
      <c r="I25" s="0" t="n">
        <f aca="false">$D$11*$D$9/(6*PI()*$D$10*G25*0.000000001)</f>
        <v>9.45645620204345E-011</v>
      </c>
      <c r="J25" s="0" t="n">
        <f aca="false">4*PI()*(G25+$D$1)*0.000000001*I25*$D$8*6.02E+023*1000</f>
        <v>717093570666.667</v>
      </c>
      <c r="K25" s="0" t="n">
        <f aca="false">J25*(PI()*($D$2+2*$D$3)^2/4)/(PI()*$D$1^2)</f>
        <v>4481834.81666667</v>
      </c>
      <c r="L25" s="0" t="n">
        <f aca="false">0.602*(2*$D$4/9)*((4*$D$3^2)/(0.5*PI()*(H25+2*$D$3)-2*$D$3)+(4.5*PI()*(H25+2*$D$3))-30*$D$3)-$D$5</f>
        <v>106.608565910275</v>
      </c>
      <c r="M25" s="1" t="n">
        <f aca="false">K25*EXP(-L25/($D$11*6.02E+023*0.001*$D$9))</f>
        <v>4.71572384988157E-012</v>
      </c>
    </row>
    <row r="26" customFormat="false" ht="14.4" hidden="false" customHeight="false" outlineLevel="0" collapsed="false">
      <c r="G26" s="0" t="n">
        <v>2.5</v>
      </c>
      <c r="H26" s="0" t="n">
        <f aca="false">G26+1</f>
        <v>3.5</v>
      </c>
      <c r="I26" s="0" t="n">
        <f aca="false">$D$11*$D$9/(6*PI()*$D$10*G26*0.000000001)</f>
        <v>9.07819795396171E-011</v>
      </c>
      <c r="J26" s="0" t="n">
        <f aca="false">4*PI()*(G26+$D$1)*0.000000001*I26*$D$8*6.02E+023*1000</f>
        <v>688478504000</v>
      </c>
      <c r="K26" s="0" t="n">
        <f aca="false">J26*(PI()*($D$2+2*$D$3)^2/4)/(PI()*$D$1^2)</f>
        <v>4302990.65</v>
      </c>
      <c r="L26" s="0" t="n">
        <f aca="false">0.602*(2*$D$4/9)*((4*$D$3^2)/(0.5*PI()*(H26+2*$D$3)-2*$D$3)+(4.5*PI()*(H26+2*$D$3))-30*$D$3)-$D$5</f>
        <v>111.194968290941</v>
      </c>
      <c r="M26" s="1" t="n">
        <f aca="false">K26*EXP(-L26/($D$11*6.02E+023*0.001*$D$9))</f>
        <v>7.62844750424088E-013</v>
      </c>
    </row>
    <row r="27" customFormat="false" ht="14.4" hidden="false" customHeight="false" outlineLevel="0" collapsed="false">
      <c r="G27" s="0" t="n">
        <v>2.6</v>
      </c>
      <c r="H27" s="0" t="n">
        <f aca="false">G27+1</f>
        <v>3.6</v>
      </c>
      <c r="I27" s="0" t="n">
        <f aca="false">$D$11*$D$9/(6*PI()*$D$10*G27*0.000000001)</f>
        <v>8.72903649419395E-011</v>
      </c>
      <c r="J27" s="0" t="n">
        <f aca="false">4*PI()*(G27+$D$1)*0.000000001*I27*$D$8*6.02E+023*1000</f>
        <v>662064596307.692</v>
      </c>
      <c r="K27" s="0" t="n">
        <f aca="false">J27*(PI()*($D$2+2*$D$3)^2/4)/(PI()*$D$1^2)</f>
        <v>4137903.72692308</v>
      </c>
      <c r="L27" s="0" t="n">
        <f aca="false">0.602*(2*$D$4/9)*((4*$D$3^2)/(0.5*PI()*(H27+2*$D$3)-2*$D$3)+(4.5*PI()*(H27+2*$D$3))-30*$D$3)-$D$5</f>
        <v>115.786978427684</v>
      </c>
      <c r="M27" s="1" t="n">
        <f aca="false">K27*EXP(-L27/($D$11*6.02E+023*0.001*$D$9))</f>
        <v>1.23331416527162E-013</v>
      </c>
    </row>
    <row r="28" customFormat="false" ht="14.4" hidden="false" customHeight="false" outlineLevel="0" collapsed="false">
      <c r="G28" s="0" t="n">
        <v>2.7</v>
      </c>
      <c r="H28" s="0" t="n">
        <f aca="false">G28+1</f>
        <v>3.7</v>
      </c>
      <c r="I28" s="0" t="n">
        <f aca="false">$D$11*$D$9/(6*PI()*$D$10*G28*0.000000001)</f>
        <v>8.40573884626084E-011</v>
      </c>
      <c r="J28" s="0" t="n">
        <f aca="false">4*PI()*(G28+$D$1)*0.000000001*I28*$D$8*6.02E+023*1000</f>
        <v>637607274370.37</v>
      </c>
      <c r="K28" s="0" t="n">
        <f aca="false">J28*(PI()*($D$2+2*$D$3)^2/4)/(PI()*$D$1^2)</f>
        <v>3985045.46481481</v>
      </c>
      <c r="L28" s="0" t="n">
        <f aca="false">0.602*(2*$D$4/9)*((4*$D$3^2)/(0.5*PI()*(H28+2*$D$3)-2*$D$3)+(4.5*PI()*(H28+2*$D$3))-30*$D$3)-$D$5</f>
        <v>120.384269878282</v>
      </c>
      <c r="M28" s="1" t="n">
        <f aca="false">K28*EXP(-L28/($D$11*6.02E+023*0.001*$D$9))</f>
        <v>1.99279939709386E-014</v>
      </c>
    </row>
    <row r="29" customFormat="false" ht="14.4" hidden="false" customHeight="false" outlineLevel="0" collapsed="false">
      <c r="G29" s="0" t="n">
        <v>2.8</v>
      </c>
      <c r="H29" s="0" t="n">
        <f aca="false">G29+1</f>
        <v>3.8</v>
      </c>
      <c r="I29" s="0" t="n">
        <f aca="false">$D$11*$D$9/(6*PI()*$D$10*G29*0.000000001)</f>
        <v>8.10553388746581E-011</v>
      </c>
      <c r="J29" s="0" t="n">
        <f aca="false">4*PI()*(G29+$D$1)*0.000000001*I29*$D$8*6.02E+023*1000</f>
        <v>614896904000</v>
      </c>
      <c r="K29" s="0" t="n">
        <f aca="false">J29*(PI()*($D$2+2*$D$3)^2/4)/(PI()*$D$1^2)</f>
        <v>3843105.65</v>
      </c>
      <c r="L29" s="0" t="n">
        <f aca="false">0.602*(2*$D$4/9)*((4*$D$3^2)/(0.5*PI()*(H29+2*$D$3)-2*$D$3)+(4.5*PI()*(H29+2*$D$3))-30*$D$3)-$D$5</f>
        <v>124.98654105563</v>
      </c>
      <c r="M29" s="1" t="n">
        <f aca="false">K29*EXP(-L29/($D$11*6.02E+023*0.001*$D$9))</f>
        <v>3.21817633132054E-015</v>
      </c>
    </row>
    <row r="30" customFormat="false" ht="14.4" hidden="false" customHeight="false" outlineLevel="0" collapsed="false">
      <c r="G30" s="0" t="n">
        <v>2.9</v>
      </c>
      <c r="H30" s="0" t="n">
        <f aca="false">G30+1</f>
        <v>3.9</v>
      </c>
      <c r="I30" s="0" t="n">
        <f aca="false">$D$11*$D$9/(6*PI()*$D$10*G30*0.000000001)</f>
        <v>7.82603271893251E-011</v>
      </c>
      <c r="J30" s="0" t="n">
        <f aca="false">4*PI()*(G30+$D$1)*0.000000001*I30*$D$8*6.02E+023*1000</f>
        <v>593752766068.965</v>
      </c>
      <c r="K30" s="0" t="n">
        <f aca="false">J30*(PI()*($D$2+2*$D$3)^2/4)/(PI()*$D$1^2)</f>
        <v>3710954.78793103</v>
      </c>
      <c r="L30" s="0" t="n">
        <f aca="false">0.602*(2*$D$4/9)*((4*$D$3^2)/(0.5*PI()*(H30+2*$D$3)-2*$D$3)+(4.5*PI()*(H30+2*$D$3))-30*$D$3)-$D$5</f>
        <v>129.593512906363</v>
      </c>
      <c r="M30" s="1" t="n">
        <f aca="false">K30*EXP(-L30/($D$11*6.02E+023*0.001*$D$9))</f>
        <v>5.19418829440792E-016</v>
      </c>
    </row>
    <row r="31" customFormat="false" ht="14.4" hidden="false" customHeight="false" outlineLevel="0" collapsed="false">
      <c r="G31" s="0" t="n">
        <v>3</v>
      </c>
      <c r="H31" s="0" t="n">
        <f aca="false">G31+1</f>
        <v>4</v>
      </c>
      <c r="I31" s="0" t="n">
        <f aca="false">$D$11*$D$9/(6*PI()*$D$10*G31*0.000000001)</f>
        <v>7.56516496163476E-011</v>
      </c>
      <c r="J31" s="0" t="n">
        <f aca="false">4*PI()*(G31+$D$1)*0.000000001*I31*$D$8*6.02E+023*1000</f>
        <v>574018237333.333</v>
      </c>
      <c r="K31" s="0" t="n">
        <f aca="false">J31*(PI()*($D$2+2*$D$3)^2/4)/(PI()*$D$1^2)</f>
        <v>3587613.98333333</v>
      </c>
      <c r="L31" s="0" t="n">
        <f aca="false">0.602*(2*$D$4/9)*((4*$D$3^2)/(0.5*PI()*(H31+2*$D$3)-2*$D$3)+(4.5*PI()*(H31+2*$D$3))-30*$D$3)-$D$5</f>
        <v>134.204926844873</v>
      </c>
      <c r="M31" s="1" t="n">
        <f aca="false">K31*EXP(-L31/($D$11*6.02E+023*0.001*$D$9))</f>
        <v>8.37901864968907E-017</v>
      </c>
    </row>
    <row r="32" customFormat="false" ht="14.4" hidden="false" customHeight="false" outlineLevel="0" collapsed="false">
      <c r="G32" s="0" t="n">
        <v>3.1</v>
      </c>
      <c r="H32" s="0" t="n">
        <f aca="false">G32+1</f>
        <v>4.1</v>
      </c>
      <c r="I32" s="0" t="n">
        <f aca="false">$D$11*$D$9/(6*PI()*$D$10*G32*0.000000001)</f>
        <v>7.32112738222719E-011</v>
      </c>
      <c r="J32" s="0" t="n">
        <f aca="false">4*PI()*(G32+$D$1)*0.000000001*I32*$D$8*6.02E+023*1000</f>
        <v>555556904000</v>
      </c>
      <c r="K32" s="0" t="n">
        <f aca="false">J32*(PI()*($D$2+2*$D$3)^2/4)/(PI()*$D$1^2)</f>
        <v>3472230.65</v>
      </c>
      <c r="L32" s="0" t="n">
        <f aca="false">0.602*(2*$D$4/9)*((4*$D$3^2)/(0.5*PI()*(H32+2*$D$3)-2*$D$3)+(4.5*PI()*(H32+2*$D$3))-30*$D$3)-$D$5</f>
        <v>138.82054291054</v>
      </c>
      <c r="M32" s="1" t="n">
        <f aca="false">K32*EXP(-L32/($D$11*6.02E+023*0.001*$D$9))</f>
        <v>1.35096100583048E-017</v>
      </c>
    </row>
    <row r="33" customFormat="false" ht="14.4" hidden="false" customHeight="false" outlineLevel="0" collapsed="false">
      <c r="G33" s="0" t="n">
        <v>3.2</v>
      </c>
      <c r="H33" s="0" t="n">
        <f aca="false">G33+1</f>
        <v>4.2</v>
      </c>
      <c r="I33" s="0" t="n">
        <f aca="false">$D$11*$D$9/(6*PI()*$D$10*G33*0.000000001)</f>
        <v>7.09234215153259E-011</v>
      </c>
      <c r="J33" s="0" t="n">
        <f aca="false">4*PI()*(G33+$D$1)*0.000000001*I33*$D$8*6.02E+023*1000</f>
        <v>538249404000</v>
      </c>
      <c r="K33" s="0" t="n">
        <f aca="false">J33*(PI()*($D$2+2*$D$3)^2/4)/(PI()*$D$1^2)</f>
        <v>3364058.775</v>
      </c>
      <c r="L33" s="0" t="n">
        <f aca="false">0.602*(2*$D$4/9)*((4*$D$3^2)/(0.5*PI()*(H33+2*$D$3)-2*$D$3)+(4.5*PI()*(H33+2*$D$3))-30*$D$3)-$D$5</f>
        <v>143.440138120523</v>
      </c>
      <c r="M33" s="1" t="n">
        <f aca="false">K33*EXP(-L33/($D$11*6.02E+023*0.001*$D$9))</f>
        <v>2.17707604286943E-018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RowHeight="14.4"/>
  <cols>
    <col collapsed="false" hidden="false" max="3" min="1" style="0" width="8.5748987854251"/>
    <col collapsed="false" hidden="false" max="4" min="4" style="0" width="11.9959514170041"/>
    <col collapsed="false" hidden="false" max="6" min="5" style="0" width="8.5748987854251"/>
    <col collapsed="false" hidden="false" max="7" min="7" style="0" width="12.7773279352227"/>
    <col collapsed="false" hidden="false" max="1025" min="8" style="0" width="8.5748987854251"/>
  </cols>
  <sheetData>
    <row r="1" customFormat="false" ht="14.4" hidden="false" customHeight="false" outlineLevel="0" collapsed="false">
      <c r="A1" s="0" t="s">
        <v>23</v>
      </c>
      <c r="E1" s="0" t="n">
        <f aca="false">1.8E-019</f>
        <v>1.8E-019</v>
      </c>
      <c r="F1" s="0" t="s">
        <v>24</v>
      </c>
      <c r="H1" s="0" t="s">
        <v>25</v>
      </c>
      <c r="I1" s="0" t="n">
        <v>10.4424863598998</v>
      </c>
      <c r="J1" s="0" t="s">
        <v>26</v>
      </c>
      <c r="L1" s="3" t="s">
        <v>27</v>
      </c>
    </row>
    <row r="2" customFormat="false" ht="14.4" hidden="false" customHeight="false" outlineLevel="0" collapsed="false">
      <c r="A2" s="0" t="s">
        <v>28</v>
      </c>
      <c r="E2" s="0" t="n">
        <f aca="false">I1</f>
        <v>10.4424863598998</v>
      </c>
      <c r="F2" s="0" t="s">
        <v>26</v>
      </c>
      <c r="H2" s="0" t="s">
        <v>29</v>
      </c>
      <c r="I2" s="0" t="n">
        <v>0.733195850801477</v>
      </c>
      <c r="J2" s="0" t="s">
        <v>30</v>
      </c>
    </row>
    <row r="3" customFormat="false" ht="14.4" hidden="false" customHeight="false" outlineLevel="0" collapsed="false">
      <c r="A3" s="0" t="s">
        <v>28</v>
      </c>
      <c r="E3" s="0" t="n">
        <f aca="false">E2/602</f>
        <v>0.0173463228569764</v>
      </c>
      <c r="F3" s="0" t="s">
        <v>31</v>
      </c>
    </row>
    <row r="4" customFormat="false" ht="14.4" hidden="false" customHeight="false" outlineLevel="0" collapsed="false">
      <c r="A4" s="0" t="s">
        <v>32</v>
      </c>
      <c r="E4" s="0" t="n">
        <f aca="false">SQRT(8*E1/E3)*1000000000</f>
        <v>9.11124098118825</v>
      </c>
      <c r="F4" s="0" t="s">
        <v>33</v>
      </c>
    </row>
    <row r="5" customFormat="false" ht="14.4" hidden="false" customHeight="false" outlineLevel="0" collapsed="false">
      <c r="A5" s="0" t="s">
        <v>34</v>
      </c>
      <c r="E5" s="4" t="n">
        <v>10</v>
      </c>
      <c r="F5" s="0" t="s">
        <v>33</v>
      </c>
    </row>
    <row r="6" customFormat="false" ht="14.4" hidden="false" customHeight="false" outlineLevel="0" collapsed="false">
      <c r="A6" s="0" t="s">
        <v>35</v>
      </c>
      <c r="E6" s="5" t="n">
        <f aca="false">2*E3*(E5*0.0000000005)^2/E1</f>
        <v>4.81842301582679</v>
      </c>
      <c r="F6" s="0" t="s">
        <v>36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4.4"/>
  <cols>
    <col collapsed="false" hidden="false" max="4" min="1" style="0" width="22.7813765182186"/>
    <col collapsed="false" hidden="false" max="1025" min="5" style="0" width="8.5748987854251"/>
  </cols>
  <sheetData>
    <row r="1" customFormat="false" ht="16.5" hidden="false" customHeight="false" outlineLevel="0" collapsed="false">
      <c r="A1" s="0" t="s">
        <v>37</v>
      </c>
      <c r="C1" s="0" t="n">
        <v>0.0728</v>
      </c>
      <c r="D1" s="0" t="s">
        <v>38</v>
      </c>
    </row>
    <row r="3" customFormat="false" ht="16.8" hidden="false" customHeight="false" outlineLevel="0" collapsed="false">
      <c r="A3" s="0" t="s">
        <v>39</v>
      </c>
      <c r="B3" s="0" t="s">
        <v>40</v>
      </c>
      <c r="C3" s="0" t="s">
        <v>41</v>
      </c>
      <c r="D3" s="6" t="s">
        <v>42</v>
      </c>
    </row>
    <row r="4" customFormat="false" ht="14.55" hidden="false" customHeight="false" outlineLevel="0" collapsed="false">
      <c r="A4" s="0" t="n">
        <v>0.5</v>
      </c>
      <c r="B4" s="0" t="n">
        <f aca="false">A4+0.5</f>
        <v>1</v>
      </c>
      <c r="C4" s="7" t="n">
        <f aca="false">PI()*B4^2</f>
        <v>3.14159265358979</v>
      </c>
      <c r="D4" s="7" t="n">
        <f aca="false">-$C$1*C4*602</f>
        <v>-137.682182999165</v>
      </c>
    </row>
    <row r="5" customFormat="false" ht="14.55" hidden="false" customHeight="false" outlineLevel="0" collapsed="false">
      <c r="A5" s="0" t="n">
        <v>1</v>
      </c>
      <c r="B5" s="0" t="n">
        <f aca="false">A5+0.5</f>
        <v>1.5</v>
      </c>
      <c r="C5" s="7" t="n">
        <f aca="false">PI()*B5^2</f>
        <v>7.06858347057703</v>
      </c>
      <c r="D5" s="7" t="n">
        <f aca="false">-$C$1*C5*602</f>
        <v>-309.784911748121</v>
      </c>
    </row>
    <row r="6" customFormat="false" ht="14.55" hidden="false" customHeight="false" outlineLevel="0" collapsed="false">
      <c r="A6" s="0" t="n">
        <v>2</v>
      </c>
      <c r="B6" s="0" t="n">
        <f aca="false">A6+0.5</f>
        <v>2.5</v>
      </c>
      <c r="C6" s="7" t="n">
        <f aca="false">PI()*B6^2</f>
        <v>19.6349540849362</v>
      </c>
      <c r="D6" s="7" t="n">
        <f aca="false">-$C$1*C6*602</f>
        <v>-860.51364374478</v>
      </c>
    </row>
    <row r="7" customFormat="false" ht="14.55" hidden="false" customHeight="false" outlineLevel="0" collapsed="false">
      <c r="A7" s="0" t="n">
        <v>3</v>
      </c>
      <c r="B7" s="0" t="n">
        <f aca="false">A7+0.5</f>
        <v>3.5</v>
      </c>
      <c r="C7" s="7" t="n">
        <f aca="false">PI()*B7^2</f>
        <v>38.484510006475</v>
      </c>
      <c r="D7" s="7" t="n">
        <f aca="false">-$C$1*C7*602</f>
        <v>-1686.60674173977</v>
      </c>
    </row>
    <row r="8" customFormat="false" ht="14.55" hidden="false" customHeight="false" outlineLevel="0" collapsed="false">
      <c r="A8" s="0" t="n">
        <v>4</v>
      </c>
      <c r="B8" s="0" t="n">
        <f aca="false">A8+0.5</f>
        <v>4.5</v>
      </c>
      <c r="C8" s="7" t="n">
        <f aca="false">PI()*B8^2</f>
        <v>63.6172512351933</v>
      </c>
      <c r="D8" s="7" t="n">
        <f aca="false">-$C$1*C8*602</f>
        <v>-2788.06420573309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23"/>
  <sheetViews>
    <sheetView windowProtection="false"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8" activeCellId="0" sqref="A8"/>
    </sheetView>
  </sheetViews>
  <sheetFormatPr defaultRowHeight="14.4"/>
  <cols>
    <col collapsed="false" hidden="false" max="8" min="1" style="0" width="23.2145748987854"/>
    <col collapsed="false" hidden="false" max="9" min="9" style="0" width="24"/>
    <col collapsed="false" hidden="false" max="12" min="10" style="0" width="10.4412955465587"/>
    <col collapsed="false" hidden="false" max="13" min="13" style="0" width="8.5748987854251"/>
    <col collapsed="false" hidden="false" max="14" min="14" style="0" width="11.9959514170041"/>
    <col collapsed="false" hidden="false" max="1025" min="15" style="0" width="8.5748987854251"/>
  </cols>
  <sheetData>
    <row r="2" customFormat="false" ht="16.5" hidden="false" customHeight="false" outlineLevel="0" collapsed="false">
      <c r="A2" s="0" t="s">
        <v>43</v>
      </c>
      <c r="C2" s="0" t="n">
        <v>-45</v>
      </c>
      <c r="D2" s="0" t="s">
        <v>44</v>
      </c>
    </row>
    <row r="3" customFormat="false" ht="16.5" hidden="false" customHeight="false" outlineLevel="0" collapsed="false">
      <c r="A3" s="0" t="s">
        <v>45</v>
      </c>
      <c r="C3" s="0" t="n">
        <v>-60</v>
      </c>
      <c r="D3" s="0" t="s">
        <v>46</v>
      </c>
    </row>
    <row r="4" customFormat="false" ht="16.5" hidden="false" customHeight="false" outlineLevel="0" collapsed="false">
      <c r="A4" s="0" t="s">
        <v>37</v>
      </c>
      <c r="C4" s="0" t="n">
        <v>0.0728</v>
      </c>
      <c r="D4" s="0" t="s">
        <v>38</v>
      </c>
    </row>
    <row r="5" customFormat="false" ht="16.5" hidden="false" customHeight="false" outlineLevel="0" collapsed="false">
      <c r="A5" s="0" t="s">
        <v>47</v>
      </c>
      <c r="C5" s="0" t="n">
        <v>0.02</v>
      </c>
      <c r="D5" s="0" t="s">
        <v>48</v>
      </c>
    </row>
    <row r="6" customFormat="false" ht="14.55" hidden="false" customHeight="false" outlineLevel="0" collapsed="false">
      <c r="A6" s="0" t="s">
        <v>49</v>
      </c>
      <c r="C6" s="0" t="n">
        <v>2</v>
      </c>
      <c r="D6" s="0" t="s">
        <v>33</v>
      </c>
    </row>
    <row r="8" customFormat="false" ht="14.55" hidden="false" customHeight="false" outlineLevel="0" collapsed="false">
      <c r="A8" s="0" t="s">
        <v>50</v>
      </c>
    </row>
    <row r="9" customFormat="false" ht="16.8" hidden="false" customHeight="false" outlineLevel="0" collapsed="false">
      <c r="A9" s="0" t="s">
        <v>39</v>
      </c>
      <c r="B9" s="0" t="s">
        <v>40</v>
      </c>
      <c r="C9" s="0" t="s">
        <v>41</v>
      </c>
      <c r="D9" s="0" t="s">
        <v>51</v>
      </c>
      <c r="E9" s="6" t="s">
        <v>52</v>
      </c>
      <c r="F9" s="6" t="s">
        <v>53</v>
      </c>
      <c r="G9" s="6" t="s">
        <v>54</v>
      </c>
      <c r="H9" s="6" t="s">
        <v>55</v>
      </c>
    </row>
    <row r="10" customFormat="false" ht="14.55" hidden="false" customHeight="false" outlineLevel="0" collapsed="false">
      <c r="A10" s="0" t="n">
        <v>0.5</v>
      </c>
      <c r="B10" s="0" t="n">
        <f aca="false">A10+0.8</f>
        <v>1.3</v>
      </c>
      <c r="C10" s="7" t="n">
        <f aca="false">PI()*B10^2</f>
        <v>5.30929158456675</v>
      </c>
      <c r="D10" s="7" t="n">
        <f aca="false">IF(B10&lt;2*$C$6,PI()*B10^2,C10-PI()*B10*(B10-2*$C$6))</f>
        <v>5.30929158456675</v>
      </c>
      <c r="E10" s="7" t="n">
        <f aca="false">-D10*$C$2</f>
        <v>238.918121305504</v>
      </c>
      <c r="F10" s="7" t="n">
        <f aca="false">D10*$C$3</f>
        <v>-318.557495074005</v>
      </c>
      <c r="G10" s="0" t="n">
        <f aca="false">-0.0728*(D10)*602</f>
        <v>-232.682889268589</v>
      </c>
      <c r="H10" s="7" t="n">
        <f aca="false">SUM(E10:G10)</f>
        <v>-312.32226303709</v>
      </c>
      <c r="I10" s="0" t="n">
        <f aca="false">F10/E10</f>
        <v>-1.33333333333333</v>
      </c>
    </row>
    <row r="11" customFormat="false" ht="14.55" hidden="false" customHeight="false" outlineLevel="0" collapsed="false">
      <c r="A11" s="0" t="n">
        <v>1</v>
      </c>
      <c r="B11" s="0" t="n">
        <f aca="false">A11+0.8</f>
        <v>1.8</v>
      </c>
      <c r="C11" s="7" t="n">
        <f aca="false">PI()*B11^2</f>
        <v>10.1787601976309</v>
      </c>
      <c r="D11" s="7" t="n">
        <f aca="false">IF(B11&lt;2*$C$6,PI()*B11^2,C11-PI()*B11*(B11-2*$C$6))</f>
        <v>10.1787601976309</v>
      </c>
      <c r="E11" s="7" t="n">
        <f aca="false">-D11*$C$2</f>
        <v>458.044208893392</v>
      </c>
      <c r="F11" s="7" t="n">
        <f aca="false">D11*$C$3</f>
        <v>-610.725611857856</v>
      </c>
      <c r="G11" s="0" t="n">
        <f aca="false">-0.0728*(D11)*602</f>
        <v>-446.090272917294</v>
      </c>
      <c r="H11" s="7" t="n">
        <f aca="false">SUM(E11:G11)</f>
        <v>-598.771675881758</v>
      </c>
      <c r="I11" s="0" t="n">
        <f aca="false">F11/E11</f>
        <v>-1.33333333333333</v>
      </c>
    </row>
    <row r="12" customFormat="false" ht="14.55" hidden="false" customHeight="false" outlineLevel="0" collapsed="false">
      <c r="A12" s="0" t="n">
        <v>2</v>
      </c>
      <c r="B12" s="0" t="n">
        <f aca="false">A12+0.8</f>
        <v>2.8</v>
      </c>
      <c r="C12" s="7" t="n">
        <f aca="false">PI()*B12^2</f>
        <v>24.630086404144</v>
      </c>
      <c r="D12" s="7" t="n">
        <f aca="false">IF(B12&lt;2*$C$6,PI()*B12^2,C12-PI()*B12*(B12-2*$C$6))</f>
        <v>24.630086404144</v>
      </c>
      <c r="E12" s="7" t="n">
        <f aca="false">-D12*$C$2</f>
        <v>1108.35388818648</v>
      </c>
      <c r="F12" s="7" t="n">
        <f aca="false">D12*$C$3</f>
        <v>-1477.80518424864</v>
      </c>
      <c r="G12" s="0" t="n">
        <f aca="false">-0.0728*(D12)*602</f>
        <v>-1079.42831471345</v>
      </c>
      <c r="H12" s="7" t="n">
        <f aca="false">SUM(E12:G12)</f>
        <v>-1448.87961077561</v>
      </c>
      <c r="I12" s="0" t="n">
        <f aca="false">F12/E12</f>
        <v>-1.33333333333333</v>
      </c>
    </row>
    <row r="13" customFormat="false" ht="14.55" hidden="false" customHeight="false" outlineLevel="0" collapsed="false">
      <c r="A13" s="0" t="n">
        <v>3</v>
      </c>
      <c r="B13" s="0" t="n">
        <f aca="false">A13+0.8</f>
        <v>3.8</v>
      </c>
      <c r="C13" s="7" t="n">
        <f aca="false">PI()*B13^2</f>
        <v>45.3645979178366</v>
      </c>
      <c r="D13" s="7" t="n">
        <f aca="false">IF(B13&lt;2*$C$6,PI()*B13^2,C13-PI()*B13*(B13-2*$C$6))</f>
        <v>45.3645979178366</v>
      </c>
      <c r="E13" s="7" t="n">
        <f aca="false">-D13*$C$2</f>
        <v>2041.40690630265</v>
      </c>
      <c r="F13" s="7" t="n">
        <f aca="false">D13*$C$3</f>
        <v>-2721.8758750702</v>
      </c>
      <c r="G13" s="0" t="n">
        <f aca="false">-0.0728*(D13)*602</f>
        <v>-1988.13072250794</v>
      </c>
      <c r="H13" s="7" t="n">
        <f aca="false">SUM(E13:G13)</f>
        <v>-2668.59969127549</v>
      </c>
      <c r="I13" s="0" t="n">
        <f aca="false">F13/E13</f>
        <v>-1.33333333333333</v>
      </c>
    </row>
    <row r="14" customFormat="false" ht="14.55" hidden="false" customHeight="false" outlineLevel="0" collapsed="false">
      <c r="A14" s="0" t="n">
        <v>3.1</v>
      </c>
      <c r="B14" s="0" t="n">
        <f aca="false">A14+0.8</f>
        <v>3.9</v>
      </c>
      <c r="C14" s="7" t="n">
        <f aca="false">PI()*B14^2</f>
        <v>47.7836242611008</v>
      </c>
      <c r="D14" s="7" t="n">
        <f aca="false">IF(B14&lt;2*$C$6,PI()*B14^2,C14-PI()*B14*(B14-2*$C$6))</f>
        <v>47.7836242611008</v>
      </c>
      <c r="E14" s="7" t="n">
        <f aca="false">-D14*$C$2</f>
        <v>2150.26309174953</v>
      </c>
      <c r="F14" s="7" t="n">
        <f aca="false">D14*$C$3</f>
        <v>-2867.01745566605</v>
      </c>
      <c r="G14" s="0" t="n">
        <f aca="false">-0.0728*(D14)*602</f>
        <v>-2094.1460034173</v>
      </c>
      <c r="H14" s="7" t="n">
        <f aca="false">SUM(E14:G14)</f>
        <v>-2810.90036733381</v>
      </c>
      <c r="I14" s="0" t="n">
        <f aca="false">F14/E14</f>
        <v>-1.33333333333333</v>
      </c>
    </row>
    <row r="15" customFormat="false" ht="14.55" hidden="false" customHeight="false" outlineLevel="0" collapsed="false">
      <c r="A15" s="0" t="n">
        <v>3.2</v>
      </c>
      <c r="B15" s="0" t="n">
        <f aca="false">A15+0.8</f>
        <v>4</v>
      </c>
      <c r="C15" s="7" t="n">
        <f aca="false">PI()*B15^2</f>
        <v>50.2654824574367</v>
      </c>
      <c r="D15" s="7" t="n">
        <f aca="false">IF(B15&lt;2*$C$6,PI()*B15^2,C15-PI()*B15*(B15-2*$C$6))</f>
        <v>50.2654824574367</v>
      </c>
      <c r="E15" s="7" t="n">
        <f aca="false">-D15*$C$2</f>
        <v>2261.94671058465</v>
      </c>
      <c r="F15" s="7" t="n">
        <f aca="false">D15*$C$3</f>
        <v>-3015.9289474462</v>
      </c>
      <c r="G15" s="0" t="n">
        <f aca="false">-0.0728*(D15)*602</f>
        <v>-2202.91492798664</v>
      </c>
      <c r="H15" s="7" t="n">
        <f aca="false">SUM(E15:G15)</f>
        <v>-2956.89716484819</v>
      </c>
      <c r="I15" s="0" t="n">
        <f aca="false">F15/E15</f>
        <v>-1.33333333333333</v>
      </c>
    </row>
    <row r="16" customFormat="false" ht="14.55" hidden="false" customHeight="false" outlineLevel="0" collapsed="false">
      <c r="A16" s="0" t="n">
        <v>3.3</v>
      </c>
      <c r="B16" s="0" t="n">
        <f aca="false">A16+0.8</f>
        <v>4.1</v>
      </c>
      <c r="C16" s="7" t="n">
        <f aca="false">PI()*B16^2</f>
        <v>52.8101725068444</v>
      </c>
      <c r="D16" s="7" t="n">
        <f aca="false">IF(B16&lt;2*$C$6,PI()*B16^2,C16-PI()*B16*(B16-2*$C$6))</f>
        <v>51.5221195188726</v>
      </c>
      <c r="E16" s="7" t="n">
        <f aca="false">-D16*$C$2</f>
        <v>2318.49537834927</v>
      </c>
      <c r="F16" s="7" t="n">
        <f aca="false">D16*$C$3</f>
        <v>-3091.32717113236</v>
      </c>
      <c r="G16" s="0" t="n">
        <f aca="false">-0.0728*(D16)*602</f>
        <v>-2257.9878011863</v>
      </c>
      <c r="H16" s="7" t="n">
        <f aca="false">SUM(E16:G16)</f>
        <v>-3030.81959396939</v>
      </c>
      <c r="I16" s="0" t="n">
        <f aca="false">F16/E16</f>
        <v>-1.33333333333333</v>
      </c>
    </row>
    <row r="17" customFormat="false" ht="14.55" hidden="false" customHeight="false" outlineLevel="0" collapsed="false">
      <c r="A17" s="0" t="n">
        <v>3.4</v>
      </c>
      <c r="B17" s="0" t="n">
        <f aca="false">A17+0.8</f>
        <v>4.2</v>
      </c>
      <c r="C17" s="7" t="n">
        <f aca="false">PI()*B17^2</f>
        <v>55.417694409324</v>
      </c>
      <c r="D17" s="7" t="n">
        <f aca="false">IF(B17&lt;2*$C$6,PI()*B17^2,C17-PI()*B17*(B17-2*$C$6))</f>
        <v>52.7787565803085</v>
      </c>
      <c r="E17" s="7" t="n">
        <f aca="false">-D17*$C$2</f>
        <v>2375.04404611388</v>
      </c>
      <c r="F17" s="7" t="n">
        <f aca="false">D17*$C$3</f>
        <v>-3166.72539481851</v>
      </c>
      <c r="G17" s="0" t="n">
        <f aca="false">-0.0728*(D17)*602</f>
        <v>-2313.06067438597</v>
      </c>
      <c r="H17" s="7" t="n">
        <f aca="false">SUM(E17:G17)</f>
        <v>-3104.7420230906</v>
      </c>
      <c r="I17" s="0" t="n">
        <f aca="false">F17/E17</f>
        <v>-1.33333333333333</v>
      </c>
    </row>
    <row r="18" customFormat="false" ht="14.55" hidden="false" customHeight="false" outlineLevel="0" collapsed="false">
      <c r="A18" s="0" t="n">
        <v>3.5</v>
      </c>
      <c r="B18" s="0" t="n">
        <f aca="false">A18+0.8</f>
        <v>4.3</v>
      </c>
      <c r="C18" s="7" t="n">
        <f aca="false">PI()*B18^2</f>
        <v>58.0880481648753</v>
      </c>
      <c r="D18" s="7" t="n">
        <f aca="false">IF(B18&lt;2*$C$6,PI()*B18^2,C18-PI()*B18*(B18-2*$C$6))</f>
        <v>54.0353936417444</v>
      </c>
      <c r="E18" s="7" t="n">
        <f aca="false">-D18*$C$2</f>
        <v>2431.5927138785</v>
      </c>
      <c r="F18" s="7" t="n">
        <f aca="false">D18*$C$3</f>
        <v>-3242.12361850467</v>
      </c>
      <c r="G18" s="0" t="n">
        <f aca="false">-0.0728*(D18)*602</f>
        <v>-2368.13354758563</v>
      </c>
      <c r="H18" s="7" t="n">
        <f aca="false">SUM(E18:G18)</f>
        <v>-3178.6644522118</v>
      </c>
      <c r="I18" s="0" t="n">
        <f aca="false">F18/E18</f>
        <v>-1.33333333333333</v>
      </c>
    </row>
    <row r="19" customFormat="false" ht="14.55" hidden="false" customHeight="false" outlineLevel="0" collapsed="false">
      <c r="A19" s="0" t="n">
        <v>3.6</v>
      </c>
      <c r="B19" s="0" t="n">
        <f aca="false">A19+0.8</f>
        <v>4.4</v>
      </c>
      <c r="C19" s="7" t="n">
        <f aca="false">PI()*B19^2</f>
        <v>60.8212337734984</v>
      </c>
      <c r="D19" s="7" t="n">
        <f aca="false">IF(B19&lt;2*$C$6,PI()*B19^2,C19-PI()*B19*(B19-2*$C$6))</f>
        <v>55.2920307031804</v>
      </c>
      <c r="E19" s="7" t="n">
        <f aca="false">-D19*$C$2</f>
        <v>2488.14138164312</v>
      </c>
      <c r="F19" s="7" t="n">
        <f aca="false">D19*$C$3</f>
        <v>-3317.52184219082</v>
      </c>
      <c r="G19" s="0" t="n">
        <f aca="false">-0.0728*(D19)*602</f>
        <v>-2423.2064207853</v>
      </c>
      <c r="H19" s="7" t="n">
        <f aca="false">SUM(E19:G19)</f>
        <v>-3252.58688133301</v>
      </c>
      <c r="I19" s="0" t="n">
        <f aca="false">F19/E19</f>
        <v>-1.33333333333333</v>
      </c>
    </row>
    <row r="20" customFormat="false" ht="14.55" hidden="false" customHeight="false" outlineLevel="0" collapsed="false">
      <c r="A20" s="0" t="n">
        <v>3.7</v>
      </c>
      <c r="B20" s="0" t="n">
        <f aca="false">A20+0.8</f>
        <v>4.5</v>
      </c>
      <c r="C20" s="7" t="n">
        <f aca="false">PI()*B20^2</f>
        <v>63.6172512351933</v>
      </c>
      <c r="D20" s="7" t="n">
        <f aca="false">IF(B20&lt;2*$C$6,PI()*B20^2,C20-PI()*B20*(B20-2*$C$6))</f>
        <v>56.5486677646163</v>
      </c>
      <c r="E20" s="7" t="n">
        <f aca="false">-D20*$C$2</f>
        <v>2544.69004940773</v>
      </c>
      <c r="F20" s="7" t="n">
        <f aca="false">D20*$C$3</f>
        <v>-3392.92006587698</v>
      </c>
      <c r="G20" s="0" t="n">
        <f aca="false">-0.0728*(D20)*602</f>
        <v>-2478.27929398497</v>
      </c>
      <c r="H20" s="7" t="n">
        <f aca="false">SUM(E20:G20)</f>
        <v>-3326.50931045421</v>
      </c>
      <c r="I20" s="0" t="n">
        <f aca="false">F20/E20</f>
        <v>-1.33333333333333</v>
      </c>
    </row>
    <row r="21" customFormat="false" ht="14.55" hidden="false" customHeight="false" outlineLevel="0" collapsed="false">
      <c r="A21" s="0" t="n">
        <v>3.8</v>
      </c>
      <c r="B21" s="0" t="n">
        <f aca="false">A21+0.8</f>
        <v>4.6</v>
      </c>
      <c r="C21" s="7" t="n">
        <f aca="false">PI()*B21^2</f>
        <v>66.47610054996</v>
      </c>
      <c r="D21" s="7" t="n">
        <f aca="false">IF(B21&lt;2*$C$6,PI()*B21^2,C21-PI()*B21*(B21-2*$C$6))</f>
        <v>57.8053048260522</v>
      </c>
      <c r="E21" s="7" t="n">
        <f aca="false">-D21*$C$2</f>
        <v>2601.23871717235</v>
      </c>
      <c r="F21" s="7" t="n">
        <f aca="false">D21*$C$3</f>
        <v>-3468.31828956313</v>
      </c>
      <c r="G21" s="0" t="n">
        <f aca="false">-0.0728*(D21)*602</f>
        <v>-2533.35216718463</v>
      </c>
      <c r="H21" s="7" t="n">
        <f aca="false">SUM(E21:G21)</f>
        <v>-3400.43173957542</v>
      </c>
      <c r="I21" s="0" t="n">
        <f aca="false">F21/E21</f>
        <v>-1.33333333333333</v>
      </c>
    </row>
    <row r="22" customFormat="false" ht="14.55" hidden="false" customHeight="false" outlineLevel="0" collapsed="false">
      <c r="A22" s="0" t="n">
        <v>3.9</v>
      </c>
      <c r="B22" s="0" t="n">
        <f aca="false">A22+0.8</f>
        <v>4.7</v>
      </c>
      <c r="C22" s="7" t="n">
        <f aca="false">PI()*B22^2</f>
        <v>69.3977817177985</v>
      </c>
      <c r="D22" s="7" t="n">
        <f aca="false">IF(B22&lt;2*$C$6,PI()*B22^2,C22-PI()*B22*(B22-2*$C$6))</f>
        <v>59.0619418874881</v>
      </c>
      <c r="E22" s="7" t="n">
        <f aca="false">-D22*$C$2</f>
        <v>2657.78738493697</v>
      </c>
      <c r="F22" s="7" t="n">
        <f aca="false">D22*$C$3</f>
        <v>-3543.71651324929</v>
      </c>
      <c r="G22" s="0" t="n">
        <f aca="false">-0.0728*(D22)*602</f>
        <v>-2588.4250403843</v>
      </c>
      <c r="H22" s="7" t="n">
        <f aca="false">SUM(E22:G22)</f>
        <v>-3474.35416869662</v>
      </c>
      <c r="I22" s="0" t="n">
        <f aca="false">F22/E22</f>
        <v>-1.33333333333333</v>
      </c>
    </row>
    <row r="23" customFormat="false" ht="14.55" hidden="false" customHeight="false" outlineLevel="0" collapsed="false">
      <c r="A23" s="0" t="n">
        <v>10</v>
      </c>
      <c r="B23" s="0" t="n">
        <f aca="false">A23+0.8</f>
        <v>10.8</v>
      </c>
      <c r="C23" s="7" t="n">
        <f aca="false">PI()*B23^2</f>
        <v>366.435367114714</v>
      </c>
      <c r="D23" s="7" t="n">
        <f aca="false">IF(B23&lt;2*$C$6,PI()*B23^2,C23-PI()*B23*(B23-2*$C$6))</f>
        <v>135.716802635079</v>
      </c>
      <c r="E23" s="7" t="n">
        <f aca="false">-D23*$C$2</f>
        <v>6107.25611857856</v>
      </c>
      <c r="F23" s="7" t="n">
        <f aca="false">D23*$C$3</f>
        <v>-8143.00815810475</v>
      </c>
      <c r="G23" s="0" t="n">
        <f aca="false">-0.0728*(D23)*602</f>
        <v>-5947.87030556392</v>
      </c>
      <c r="H23" s="7" t="n">
        <f aca="false">SUM(E23:G23)</f>
        <v>-7983.62234509011</v>
      </c>
      <c r="I23" s="0" t="n">
        <f aca="false">F23/E23</f>
        <v>-1.33333333333333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en-US</dc:language>
  <dcterms:modified xsi:type="dcterms:W3CDTF">2015-12-31T19:13:11Z</dcterms:modified>
  <cp:revision>0</cp:revision>
</cp:coreProperties>
</file>